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12-DICIEMBRE   2022\"/>
    </mc:Choice>
  </mc:AlternateContent>
  <xr:revisionPtr revIDLastSave="0" documentId="13_ncr:1_{817B0B69-0A9D-45C6-80D1-0B9907C4F59B}" xr6:coauthVersionLast="36" xr6:coauthVersionMax="36" xr10:uidLastSave="{00000000-0000-0000-0000-000000000000}"/>
  <bookViews>
    <workbookView xWindow="0" yWindow="0" windowWidth="28800" windowHeight="12225" tabRatio="741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6" l="1"/>
  <c r="C4" i="16" l="1"/>
  <c r="C5" i="1" l="1"/>
  <c r="D8" i="15"/>
  <c r="H9" i="11" l="1"/>
  <c r="L6" i="11" l="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B18" i="10"/>
  <c r="B7" i="10"/>
  <c r="B10" i="10" s="1"/>
  <c r="B17" i="10"/>
  <c r="B16" i="10"/>
  <c r="B15" i="10"/>
  <c r="B9" i="10"/>
  <c r="B8" i="10"/>
  <c r="B11" i="10"/>
  <c r="B12" i="10"/>
  <c r="B13" i="10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J9" i="11" s="1"/>
  <c r="B8" i="5" l="1"/>
  <c r="B21" i="6" l="1"/>
  <c r="B7" i="5"/>
  <c r="E5" i="1"/>
  <c r="E6" i="1"/>
  <c r="K5" i="1" l="1"/>
  <c r="J5" i="1"/>
  <c r="L5" i="1"/>
  <c r="L6" i="1"/>
  <c r="K6" i="1"/>
  <c r="J6" i="1"/>
  <c r="D11" i="4"/>
  <c r="E6" i="4"/>
  <c r="E7" i="4"/>
  <c r="E8" i="4"/>
  <c r="K8" i="4" s="1"/>
  <c r="E5" i="4"/>
  <c r="C7" i="1"/>
  <c r="D7" i="1"/>
  <c r="E10" i="15"/>
  <c r="D10" i="15"/>
  <c r="F9" i="15"/>
  <c r="F7" i="15"/>
  <c r="F8" i="15"/>
  <c r="J7" i="4" l="1"/>
  <c r="L7" i="4"/>
  <c r="K7" i="4"/>
  <c r="K6" i="4"/>
  <c r="B19" i="6"/>
  <c r="J6" i="4"/>
  <c r="L6" i="4"/>
  <c r="K5" i="4"/>
  <c r="L5" i="4"/>
  <c r="J5" i="4"/>
  <c r="F10" i="15"/>
  <c r="I7" i="15" s="1"/>
  <c r="L8" i="4"/>
  <c r="J8" i="4"/>
  <c r="E7" i="1"/>
  <c r="I8" i="15" l="1"/>
  <c r="G7" i="15"/>
  <c r="G8" i="15"/>
  <c r="C10" i="15"/>
  <c r="G9" i="15" l="1"/>
  <c r="C9" i="4" l="1"/>
  <c r="C11" i="4" s="1"/>
  <c r="D18" i="10" l="1"/>
  <c r="D7" i="10"/>
  <c r="C4" i="4"/>
  <c r="D4" i="11" s="1"/>
  <c r="C4" i="1"/>
  <c r="F9" i="4" l="1"/>
  <c r="F11" i="4" l="1"/>
  <c r="J10" i="4" l="1"/>
  <c r="K10" i="4"/>
  <c r="L10" i="4"/>
  <c r="E9" i="4" l="1"/>
  <c r="J9" i="4" s="1"/>
  <c r="E11" i="4" l="1"/>
  <c r="I9" i="15"/>
  <c r="C4" i="9"/>
  <c r="B9" i="4"/>
  <c r="J11" i="4" l="1"/>
  <c r="I10" i="15"/>
  <c r="B11" i="4"/>
  <c r="B6" i="16" l="1"/>
  <c r="G9" i="11" l="1"/>
  <c r="K9" i="11" s="1"/>
  <c r="E16" i="10" l="1"/>
  <c r="C9" i="11"/>
  <c r="L9" i="11" l="1"/>
  <c r="D5" i="16" l="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family val="2"/>
          </rPr>
          <t>JEFE PRESUPUESTO:</t>
        </r>
        <r>
          <rPr>
            <sz val="9"/>
            <color indexed="81"/>
            <rFont val="Tahoma"/>
            <family val="2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<sst xmlns="http://schemas.openxmlformats.org/spreadsheetml/2006/main" count="283" uniqueCount="132">
  <si>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</si>
  <si>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</si>
  <si>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</si>
  <si>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</si>
  <si>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</si>
  <si>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</si>
  <si>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</si>
  <si>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</si>
  <si>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</si>
  <si>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</si>
  <si>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</si>
  <si>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</si>
  <si>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</si>
  <si>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</si>
  <si>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</si>
  <si>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</si>
  <si>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</si>
  <si>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</si>
  <si>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</si>
  <si>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</si>
  <si>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</si>
  <si>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</si>
  <si>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</si>
  <si>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</si>
  <si>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</si>
  <si>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</si>
  <si>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</si>
  <si>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</si>
  <si>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</si>
  <si>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</si>
  <si>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</si>
  <si>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</si>
  <si>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</si>
  <si>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</si>
  <si>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</si>
  <si>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</si>
  <si>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</si>
  <si>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</si>
  <si>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</si>
  <si>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</si>
  <si>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</si>
  <si>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</si>
  <si>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</si>
  <si>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</si>
  <si>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</si>
  <si>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</si>
  <si>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</si>
  <si>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</si>
  <si>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</si>
  <si>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</si>
  <si>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</si>
  <si>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</si>
  <si>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</si>
  <si>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</si>
  <si>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</si>
  <si>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</si>
  <si>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</si>
  <si>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</si>
  <si>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</si>
  <si>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</si>
  <si>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</si>
  <si>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</si>
  <si>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</si>
  <si>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</si>
  <si>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</si>
  <si>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</si>
  <si>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</si>
  <si>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</si>
  <si>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</si>
  <si>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</si>
  <si>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</si>
  <si>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</si>
  <si>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</si>
  <si>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</si>
  <si>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</si>
  <si>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</si>
  <si>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</si>
  <si>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</si>
  <si>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</si>
  <si>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</si>
  <si>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</si>
  <si>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</si>
  <si>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</si>
  <si>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</si>
  <si>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</si>
  <si>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</si>
  <si>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</si>
  <si>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</si>
  <si>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</si>
  <si>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</si>
  <si>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</si>
  <si>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</si>
  <si>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</si>
  <si>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</si>
  <si>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</si>
  <si>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</si>
  <si>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</si>
  <si>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</si>
  <si>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</si>
  <si>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</si>
  <si>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</si>
  <si>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</si>
  <si>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</si>
  <si>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</si>
  <si>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</si>
  <si>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</si>
  <si>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</si>
  <si>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</si>
  <si>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</si>
  <si>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</si>
  <si>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</si>
  <si>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</si>
  <si>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</si>
  <si>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</si>
  <si>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</si>
  <si>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</si>
  <si>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</si>
  <si>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</si>
  <si>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</si>
  <si>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</si>
  <si>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</si>
  <si>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</si>
  <si>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</si>
  <si>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</si>
  <si>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</si>
  <si>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</si>
  <si>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ADICIÓN SEG RESOLUCION(013369-MINEDUCACIÓN) Y ACUERDOS</t>
  </si>
  <si>
    <t>CON CORTE A DICIEMBRE 31 DE 2022</t>
  </si>
  <si>
    <t>EJECUCIÓN PRESUPUESTAL 
GASTOS DE PERSONAL 
CON CORTE A DICIEMBRE 31 DE 2022</t>
  </si>
  <si>
    <t>EJECUCIÓN PRESUPUESTAL
ADQUISICIÓN BIENES Y SERVICIOS
CON CORTE A DICIEMBRE 31 DE 2022</t>
  </si>
  <si>
    <t>Ejecución Presupuestal - Proyectos de Inversión
CON CORTE A DICIEMBRE 31 DE 2022</t>
  </si>
  <si>
    <t>EJECUCIÓN PRESUPUESTAL 
PROYECTOS DE INVERSIÓN
CON CORTE A DICIEMBRE 31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</si>
</sst>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4.1699550824336795E-2</c:v>
                </c:pt>
                <c:pt idx="1">
                  <c:v>0.95830044917566326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DICIEMBRE 31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0.60634221658423981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DICIEMBRE 31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665640653</c:v>
                </c:pt>
                <c:pt idx="8">
                  <c:v>757722189</c:v>
                </c:pt>
                <c:pt idx="9">
                  <c:v>867089664</c:v>
                </c:pt>
                <c:pt idx="10">
                  <c:v>992733673</c:v>
                </c:pt>
                <c:pt idx="11">
                  <c:v>1427479480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DICIEMBRE 31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3157833973</c:v>
                </c:pt>
                <c:pt idx="3" formatCode="0.00%">
                  <c:v>0.6863243951337159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DICIEMBRE 31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0.29013912517138785</c:v>
                </c:pt>
                <c:pt idx="8">
                  <c:v>0.35428928772564156</c:v>
                </c:pt>
                <c:pt idx="9">
                  <c:v>0.41671943352639673</c:v>
                </c:pt>
                <c:pt idx="10">
                  <c:v>0.4795746468493039</c:v>
                </c:pt>
                <c:pt idx="11">
                  <c:v>0.6863243951337159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344934440</c:v>
                </c:pt>
                <c:pt idx="1">
                  <c:v>3355290974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342662155</c:v>
                </c:pt>
                <c:pt idx="1">
                  <c:v>2815171818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334230036</c:v>
                </c:pt>
                <c:pt idx="1">
                  <c:v>2684288625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DICIEMBRE 31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0.98552697142857137</c:v>
                </c:pt>
                <c:pt idx="1">
                  <c:v>0.78927951725236156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0.97903472857142859</c:v>
                </c:pt>
                <c:pt idx="1">
                  <c:v>0.66222496669032349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0.95494296000000001</c:v>
                </c:pt>
                <c:pt idx="1">
                  <c:v>0.63143675064945515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473707645</c:v>
                </c:pt>
                <c:pt idx="1">
                  <c:v>6936311127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6.2264619253886544E-2</c:v>
                </c:pt>
                <c:pt idx="1">
                  <c:v>0.91171585662112697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421890793</c:v>
                </c:pt>
                <c:pt idx="1">
                  <c:v>28109207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445598438</c:v>
                </c:pt>
                <c:pt idx="1">
                  <c:v>28109207</c:v>
                </c:pt>
                <c:pt idx="2">
                  <c:v>0</c:v>
                </c:pt>
                <c:pt idx="3">
                  <c:v>473707645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1.0561937956299512</c:v>
                </c:pt>
                <c:pt idx="1">
                  <c:v>1</c:v>
                </c:pt>
                <c:pt idx="3" formatCode="0.00%">
                  <c:v>1.0526836555555557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421890793</c:v>
                </c:pt>
                <c:pt idx="1">
                  <c:v>28109207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445598438</c:v>
                </c:pt>
                <c:pt idx="1">
                  <c:v>28109207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1.0561937956299512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DICIEMBRE 31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1838141836</c:v>
                </c:pt>
                <c:pt idx="2">
                  <c:v>768261349</c:v>
                </c:pt>
                <c:pt idx="3">
                  <c:v>6190402383</c:v>
                </c:pt>
                <c:pt idx="4">
                  <c:v>4251873200</c:v>
                </c:pt>
                <c:pt idx="5">
                  <c:v>4122138071</c:v>
                </c:pt>
                <c:pt idx="6">
                  <c:v>4082357859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3700225414</c:v>
                </c:pt>
                <c:pt idx="5">
                  <c:v>3157833973</c:v>
                </c:pt>
                <c:pt idx="6">
                  <c:v>3018518661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CON CORTE A DICIEMBRE 31 DE 2022</a:t>
            </a: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1290880487</c:v>
                </c:pt>
                <c:pt idx="2">
                  <c:v>221000000</c:v>
                </c:pt>
                <c:pt idx="3">
                  <c:v>3394206098</c:v>
                </c:pt>
                <c:pt idx="4">
                  <c:v>2629108690</c:v>
                </c:pt>
                <c:pt idx="5">
                  <c:v>2629108690</c:v>
                </c:pt>
                <c:pt idx="6">
                  <c:v>2629108690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547261349</c:v>
                </c:pt>
                <c:pt idx="2">
                  <c:v>0</c:v>
                </c:pt>
                <c:pt idx="3">
                  <c:v>1645058327</c:v>
                </c:pt>
                <c:pt idx="4">
                  <c:v>1557214609</c:v>
                </c:pt>
                <c:pt idx="5">
                  <c:v>1427479480</c:v>
                </c:pt>
                <c:pt idx="6">
                  <c:v>1387699268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547261349</c:v>
                </c:pt>
                <c:pt idx="3">
                  <c:v>1151137958</c:v>
                </c:pt>
                <c:pt idx="4">
                  <c:v>65549901</c:v>
                </c:pt>
                <c:pt idx="5">
                  <c:v>65549901</c:v>
                </c:pt>
                <c:pt idx="6">
                  <c:v>65549901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3700225414</c:v>
                </c:pt>
                <c:pt idx="5">
                  <c:v>3157833973</c:v>
                </c:pt>
                <c:pt idx="6">
                  <c:v>3018518661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DICIEMBRE 31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0.47343075034790638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DICIEMBRE 31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1523124297</c:v>
                </c:pt>
                <c:pt idx="8">
                  <c:v>1722097439</c:v>
                </c:pt>
                <c:pt idx="9">
                  <c:v>1975009033</c:v>
                </c:pt>
                <c:pt idx="10">
                  <c:v>2346065237</c:v>
                </c:pt>
                <c:pt idx="11">
                  <c:v>2629108690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C8" sqref="C8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126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4.1699550824336795E-2</v>
      </c>
      <c r="H7" s="227">
        <v>473707645</v>
      </c>
      <c r="I7" s="178">
        <f>H7/F10</f>
        <v>4.3896435596787534E-2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f>3006508496+945261349</f>
        <v>3951769845</v>
      </c>
      <c r="E8" s="230">
        <v>768261349</v>
      </c>
      <c r="F8" s="142">
        <f>C8+D8-E8</f>
        <v>10341483148</v>
      </c>
      <c r="G8" s="31">
        <f>F8/F10</f>
        <v>0.95830044917566326</v>
      </c>
      <c r="H8" s="191">
        <v>6936311127</v>
      </c>
      <c r="I8" s="180">
        <f>H8/F10</f>
        <v>0.64275790749722073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3951769845</v>
      </c>
      <c r="E10" s="232">
        <f>SUM(E7:E9)</f>
        <v>768261349</v>
      </c>
      <c r="F10" s="206">
        <f>+F7+F8+F9</f>
        <v>10791483148</v>
      </c>
      <c r="G10" s="149">
        <f>SUM(G7:G9)</f>
        <v>1</v>
      </c>
      <c r="H10" s="148">
        <f>SUM(H7:H9)</f>
        <v>7410018772</v>
      </c>
      <c r="I10" s="179">
        <f>SUM(I7:I9)</f>
        <v>0.6866543430940083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473707645</v>
      </c>
      <c r="D33" s="208"/>
      <c r="E33" s="208"/>
      <c r="F33" s="208"/>
      <c r="G33" s="178">
        <f>C33/C10</f>
        <v>6.2264619253886544E-2</v>
      </c>
    </row>
    <row r="34" spans="2:15" ht="13.5" thickBot="1" x14ac:dyDescent="0.25">
      <c r="B34" s="137" t="s">
        <v>93</v>
      </c>
      <c r="C34" s="142">
        <f>+H8</f>
        <v>6936311127</v>
      </c>
      <c r="D34" s="208"/>
      <c r="E34" s="208"/>
      <c r="F34" s="208"/>
      <c r="G34" s="180">
        <f>C34/C10</f>
        <v>0.91171585662112697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7410018772</v>
      </c>
      <c r="D36" s="210"/>
      <c r="E36" s="210"/>
      <c r="F36" s="210"/>
      <c r="G36" s="211">
        <f>SUM(G33:G35)</f>
        <v>0.97398047587501346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3157833973</v>
      </c>
      <c r="F4" s="188">
        <f>E4/D4</f>
        <v>0.6863243951337159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7" workbookViewId="0">
      <selection activeCell="C19" sqref="C1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1334953548</v>
      </c>
      <c r="D14" s="48">
        <f t="shared" si="0"/>
        <v>0.6666666665217732</v>
      </c>
      <c r="E14" s="189">
        <f t="shared" si="0"/>
        <v>0.29013912517138785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1630113627</v>
      </c>
      <c r="D15" s="48">
        <f>+B15/$B$18</f>
        <v>0.74999999983699484</v>
      </c>
      <c r="E15" s="189">
        <f t="shared" si="0"/>
        <v>0.35428928772564156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1917359770</v>
      </c>
      <c r="D16" s="48">
        <f>+B16/$B$18</f>
        <v>0.83333333315221647</v>
      </c>
      <c r="E16" s="189">
        <f>+C16/$B$18</f>
        <v>0.41671943352639673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2206561683</v>
      </c>
      <c r="D17" s="48">
        <f>+B17/$B$18</f>
        <v>0.91666666646743811</v>
      </c>
      <c r="E17" s="189">
        <f t="shared" si="0"/>
        <v>0.4795746468493039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3157833973</v>
      </c>
      <c r="D18" s="56">
        <f>+B18/$B$18</f>
        <v>1</v>
      </c>
      <c r="E18" s="226">
        <f t="shared" si="0"/>
        <v>0.6863243951337159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zoomScale="106" zoomScaleNormal="106" workbookViewId="0">
      <selection activeCell="Z4" sqref="Z4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344934440</v>
      </c>
      <c r="G5" s="40">
        <v>342662155</v>
      </c>
      <c r="H5" s="40">
        <v>334230036</v>
      </c>
      <c r="I5" s="156">
        <v>1</v>
      </c>
      <c r="J5" s="156">
        <f>F5/E5</f>
        <v>0.98552697142857137</v>
      </c>
      <c r="K5" s="157">
        <f>G5/E5</f>
        <v>0.97903472857142859</v>
      </c>
      <c r="L5" s="157">
        <f>H5/E5</f>
        <v>0.95494296000000001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3355290974</v>
      </c>
      <c r="G6" s="219">
        <v>2815171818</v>
      </c>
      <c r="H6" s="219">
        <v>2684288625</v>
      </c>
      <c r="I6" s="156">
        <v>1</v>
      </c>
      <c r="J6" s="156">
        <f>F6/E6</f>
        <v>0.78927951725236156</v>
      </c>
      <c r="K6" s="157">
        <f>G6/E6</f>
        <v>0.66222496669032349</v>
      </c>
      <c r="L6" s="157">
        <f>H6/E6</f>
        <v>0.63143675064945515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3700225414</v>
      </c>
      <c r="G9" s="176">
        <f>+SUM(G5:G8)</f>
        <v>3157833973</v>
      </c>
      <c r="H9" s="176">
        <f>+SUM(H5:H8)</f>
        <v>3018518661</v>
      </c>
      <c r="I9" s="158">
        <v>1</v>
      </c>
      <c r="J9" s="156">
        <f>F9/E9</f>
        <v>0.8042078813628476</v>
      </c>
      <c r="K9" s="157">
        <f>G9/E9</f>
        <v>0.6863243951337159</v>
      </c>
      <c r="L9" s="157">
        <f>H9/E9</f>
        <v>0.65604557171906108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tabSelected="1"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123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450000000-B5</f>
        <v>421890793</v>
      </c>
      <c r="C4" s="159">
        <f>'EJE INGRESOS'!H7-28109207</f>
        <v>445598438</v>
      </c>
      <c r="D4" s="160">
        <f>C4/B4</f>
        <v>1.0561937956299512</v>
      </c>
      <c r="E4" s="117"/>
      <c r="F4" s="171"/>
    </row>
    <row r="5" spans="1:6" x14ac:dyDescent="0.2">
      <c r="A5" s="114" t="s">
        <v>76</v>
      </c>
      <c r="B5" s="197">
        <v>28109207</v>
      </c>
      <c r="C5" s="115">
        <v>28109207</v>
      </c>
      <c r="D5" s="161">
        <f>C5/B5</f>
        <v>1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473707645</v>
      </c>
      <c r="D7" s="186">
        <f>C7/B7</f>
        <v>1.0526836555555557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473707645</v>
      </c>
      <c r="C13" s="174"/>
    </row>
    <row r="14" spans="1:6" ht="13.5" thickBot="1" x14ac:dyDescent="0.25">
      <c r="A14" s="102" t="s">
        <v>71</v>
      </c>
      <c r="B14" s="187">
        <f>+B13/B12</f>
        <v>1.0526836555555557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E6" sqref="E6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f>3951769845-2113628009</f>
        <v>1838141836</v>
      </c>
      <c r="D5" s="5">
        <v>768261349</v>
      </c>
      <c r="E5" s="5">
        <f>B5+C5-D5</f>
        <v>6190402383</v>
      </c>
      <c r="F5" s="5">
        <v>4251873200</v>
      </c>
      <c r="G5" s="5">
        <v>4122138071</v>
      </c>
      <c r="H5" s="5">
        <v>4082357859</v>
      </c>
      <c r="J5" s="214">
        <f>F5/E5</f>
        <v>0.68684924451380369</v>
      </c>
      <c r="K5" s="215">
        <f>G5/E5</f>
        <v>0.66589178149713824</v>
      </c>
      <c r="L5" s="216">
        <f>H5/E5</f>
        <v>0.65946567063409589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3700225414</v>
      </c>
      <c r="G6" s="235">
        <v>3157833973</v>
      </c>
      <c r="H6" s="7">
        <v>3018518661</v>
      </c>
      <c r="J6" s="214">
        <f>F6/E6</f>
        <v>0.8042078813628476</v>
      </c>
      <c r="K6" s="215">
        <f>G6/E6</f>
        <v>0.6863243951337159</v>
      </c>
      <c r="L6" s="216">
        <f>H6/E6</f>
        <v>0.65604557171906108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3951769845</v>
      </c>
      <c r="D7" s="233">
        <f>D5+D6</f>
        <v>768261349</v>
      </c>
      <c r="E7" s="204">
        <f>SUM(E5:E6)</f>
        <v>10791483148</v>
      </c>
      <c r="F7" s="202">
        <f>+SUM(F5:F6)</f>
        <v>7952098614</v>
      </c>
      <c r="G7" s="9">
        <f>+SUM(G5:G6)</f>
        <v>7279972044</v>
      </c>
      <c r="H7" s="9">
        <f>+SUM(H5:H6)</f>
        <v>7100876520</v>
      </c>
      <c r="J7" s="183">
        <f>F7/E7</f>
        <v>0.7368865340325137</v>
      </c>
      <c r="K7" s="184">
        <f>G7/B7</f>
        <v>0.95688700041688834</v>
      </c>
      <c r="L7" s="185">
        <f>H7/E7</f>
        <v>0.65800746965128842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H7" sqref="H7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1290880487</v>
      </c>
      <c r="D5" s="5">
        <v>221000000</v>
      </c>
      <c r="E5" s="234">
        <f>B5+C5-D5</f>
        <v>3394206098</v>
      </c>
      <c r="F5" s="5">
        <v>2629108690</v>
      </c>
      <c r="G5" s="5">
        <v>2629108690</v>
      </c>
      <c r="H5" s="5">
        <v>2629108690</v>
      </c>
      <c r="I5" s="14"/>
      <c r="J5" s="214">
        <f>F5/E5</f>
        <v>0.77458722720142847</v>
      </c>
      <c r="K5" s="214">
        <f>G5/E5</f>
        <v>0.77458722720142847</v>
      </c>
      <c r="L5" s="214">
        <f>H5/E5</f>
        <v>0.77458722720142847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547261349</v>
      </c>
      <c r="D6" s="5">
        <v>0</v>
      </c>
      <c r="E6" s="5">
        <f t="shared" ref="E6:E8" si="0">B6+C6-D6</f>
        <v>1645058327</v>
      </c>
      <c r="F6" s="5">
        <v>1557214609</v>
      </c>
      <c r="G6" s="5">
        <v>1427479480</v>
      </c>
      <c r="H6" s="5">
        <v>1387699268</v>
      </c>
      <c r="I6" s="14"/>
      <c r="J6" s="214">
        <f>F6/E6</f>
        <v>0.94660145688560748</v>
      </c>
      <c r="K6" s="214">
        <f>G6/E6</f>
        <v>0.86773791334390782</v>
      </c>
      <c r="L6" s="214">
        <f>H6/E6</f>
        <v>0.84355627105980424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547261349</v>
      </c>
      <c r="E7" s="5">
        <f t="shared" si="0"/>
        <v>1151137958</v>
      </c>
      <c r="F7" s="5">
        <v>65549901</v>
      </c>
      <c r="G7" s="5">
        <v>65549901</v>
      </c>
      <c r="H7" s="5">
        <v>65549901</v>
      </c>
      <c r="I7" s="14"/>
      <c r="J7" s="214">
        <f>F7/E7</f>
        <v>5.6943566619840368E-2</v>
      </c>
      <c r="K7" s="214">
        <f>G7/E7</f>
        <v>5.6943566619840368E-2</v>
      </c>
      <c r="L7" s="214">
        <f>H7/E7</f>
        <v>5.6943566619840368E-2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3700225414</v>
      </c>
      <c r="G9" s="7">
        <f>'EJE DE FUNCIONAMIENTO E INVERSI'!G6</f>
        <v>3157833973</v>
      </c>
      <c r="H9" s="7">
        <f>'EJE DE FUNCIONAMIENTO E INVERSI'!H6</f>
        <v>3018518661</v>
      </c>
      <c r="I9" s="14"/>
      <c r="J9" s="214">
        <f>F9/E9</f>
        <v>0.8042078813628476</v>
      </c>
      <c r="K9" s="214">
        <f>G9/E9</f>
        <v>0.6863243951337159</v>
      </c>
      <c r="L9" s="214">
        <f>H9/E9</f>
        <v>0.65604557171906108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3951769845</v>
      </c>
      <c r="D11" s="9">
        <f>D5+D6+D7+D8+D9</f>
        <v>768261349</v>
      </c>
      <c r="E11" s="9">
        <f t="shared" ref="E11" si="4">+SUM(E5:E10)</f>
        <v>10791483148</v>
      </c>
      <c r="F11" s="9">
        <f>+SUM(F5:F10)</f>
        <v>7952098614</v>
      </c>
      <c r="G11" s="9">
        <f>+SUM(G5:G10)</f>
        <v>7279972044</v>
      </c>
      <c r="H11" s="9">
        <f>+SUM(H5:H10)</f>
        <v>7100876520</v>
      </c>
      <c r="I11" s="14"/>
      <c r="J11" s="183">
        <f>F11/E11</f>
        <v>0.7368865340325137</v>
      </c>
      <c r="K11" s="183">
        <f>G11/E11</f>
        <v>0.67460347610784221</v>
      </c>
      <c r="L11" s="183">
        <f>H11/E11</f>
        <v>0.65800746965128842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D17" sqref="D1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1523124297</v>
      </c>
      <c r="D13" s="20">
        <f t="shared" si="0"/>
        <v>0.6666666637655988</v>
      </c>
      <c r="E13" s="180">
        <f t="shared" si="1"/>
        <v>0.47343075034790638</v>
      </c>
    </row>
    <row r="14" spans="1:5" x14ac:dyDescent="0.2">
      <c r="A14" s="22" t="s">
        <v>14</v>
      </c>
      <c r="B14" s="19">
        <f>+$B$6*9</f>
        <v>2412904563</v>
      </c>
      <c r="C14" s="19">
        <v>1722097439</v>
      </c>
      <c r="D14" s="20">
        <f t="shared" si="0"/>
        <v>0.74999999673629858</v>
      </c>
      <c r="E14" s="180">
        <f t="shared" si="1"/>
        <v>0.53527731408645363</v>
      </c>
    </row>
    <row r="15" spans="1:5" x14ac:dyDescent="0.2">
      <c r="A15" s="22" t="s">
        <v>15</v>
      </c>
      <c r="B15" s="19">
        <f>+$B$6*10</f>
        <v>2681005070</v>
      </c>
      <c r="C15" s="19">
        <v>1975009033</v>
      </c>
      <c r="D15" s="20">
        <f t="shared" si="0"/>
        <v>0.83333332970699847</v>
      </c>
      <c r="E15" s="180">
        <f t="shared" si="1"/>
        <v>0.61388949692336436</v>
      </c>
    </row>
    <row r="16" spans="1:5" x14ac:dyDescent="0.2">
      <c r="A16" s="22" t="s">
        <v>16</v>
      </c>
      <c r="B16" s="19">
        <f>+$B$6*11</f>
        <v>2949105577</v>
      </c>
      <c r="C16" s="222">
        <v>2346065237</v>
      </c>
      <c r="D16" s="20">
        <f t="shared" si="0"/>
        <v>0.91666666267769825</v>
      </c>
      <c r="E16" s="180">
        <f t="shared" si="1"/>
        <v>0.7292244156998362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2629108690</v>
      </c>
      <c r="D17" s="27">
        <f t="shared" si="0"/>
        <v>1</v>
      </c>
      <c r="E17" s="190">
        <f t="shared" si="1"/>
        <v>0.8172024452006369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workbookViewId="0">
      <selection activeCell="C17" sqref="C17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665640653</v>
      </c>
      <c r="D13" s="20">
        <f t="shared" si="0"/>
        <v>0.66666667031032767</v>
      </c>
      <c r="E13" s="180">
        <f t="shared" si="1"/>
        <v>0.60634221658423981</v>
      </c>
    </row>
    <row r="14" spans="1:5" x14ac:dyDescent="0.2">
      <c r="A14" s="22" t="s">
        <v>14</v>
      </c>
      <c r="B14" s="192">
        <f>+$B$6*9</f>
        <v>823347738</v>
      </c>
      <c r="C14" s="21">
        <v>757722189</v>
      </c>
      <c r="D14" s="20">
        <f t="shared" si="0"/>
        <v>0.7500000040991186</v>
      </c>
      <c r="E14" s="180">
        <f t="shared" si="1"/>
        <v>0.69022069124333119</v>
      </c>
    </row>
    <row r="15" spans="1:5" x14ac:dyDescent="0.2">
      <c r="A15" s="38" t="s">
        <v>15</v>
      </c>
      <c r="B15" s="192">
        <f>+$B$6*10</f>
        <v>914830820</v>
      </c>
      <c r="C15" s="21">
        <v>867089664</v>
      </c>
      <c r="D15" s="20">
        <f t="shared" si="0"/>
        <v>0.83333333788790953</v>
      </c>
      <c r="E15" s="180">
        <f t="shared" si="1"/>
        <v>0.78984519121166685</v>
      </c>
    </row>
    <row r="16" spans="1:5" x14ac:dyDescent="0.2">
      <c r="A16" s="38" t="s">
        <v>16</v>
      </c>
      <c r="B16" s="192">
        <f>+$B$6*11</f>
        <v>1006313902</v>
      </c>
      <c r="C16" s="21">
        <v>992733673</v>
      </c>
      <c r="D16" s="20">
        <f t="shared" si="0"/>
        <v>0.91666667167670046</v>
      </c>
      <c r="E16" s="180">
        <f t="shared" si="1"/>
        <v>0.90429623408928717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1427479480</v>
      </c>
      <c r="D17" s="27">
        <f t="shared" si="0"/>
        <v>1</v>
      </c>
      <c r="E17" s="190">
        <f t="shared" si="1"/>
        <v>1.3003128161280109</v>
      </c>
    </row>
    <row r="18" spans="1:5" x14ac:dyDescent="0.2">
      <c r="B18" s="199"/>
    </row>
    <row r="19" spans="1:5" x14ac:dyDescent="0.2">
      <c r="B19" s="13">
        <f>'EJECUCIÓN DE GASTOS'!E6/12</f>
        <v>137088193.91666666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2023-01-18T21:14:22Z</dcterms:modified>
</cp:coreProperties>
</file>