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12-DICIMEBRE 2024\"/>
    </mc:Choice>
  </mc:AlternateContent>
  <xr:revisionPtr revIDLastSave="0" documentId="13_ncr:1_{92F68F0F-B7BB-4D4C-98F3-F16BFEA61744}" xr6:coauthVersionLast="36" xr6:coauthVersionMax="36" xr10:uidLastSave="{00000000-0000-0000-0000-000000000000}"/>
  <bookViews>
    <workbookView xWindow="0" yWindow="0" windowWidth="28800" windowHeight="12225" tabRatio="945" activeTab="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6" l="1"/>
  <c r="E5" i="11" l="1"/>
  <c r="F4" i="9"/>
  <c r="B17" i="5"/>
  <c r="I8" i="11" l="1"/>
  <c r="B16" i="6" l="1"/>
  <c r="G7" i="1"/>
  <c r="E8" i="11" l="1"/>
  <c r="B18" i="10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<sst xmlns="http://schemas.openxmlformats.org/spreadsheetml/2006/main" count="283" uniqueCount="131">
  <si>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</si>
  <si>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</si>
  <si>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</si>
  <si>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</si>
  <si>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</si>
  <si>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</si>
  <si>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</si>
  <si>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</si>
  <si>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</si>
  <si>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</si>
  <si>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</si>
  <si>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</si>
  <si>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</si>
  <si>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</si>
  <si>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</si>
  <si>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</si>
  <si>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</si>
  <si>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</si>
  <si>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</si>
  <si>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</si>
  <si>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</si>
  <si>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</si>
  <si>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</si>
  <si>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</si>
  <si>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</si>
  <si>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</si>
  <si>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</si>
  <si>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</si>
  <si>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</si>
  <si>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</si>
  <si>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</si>
  <si>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</si>
  <si>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</si>
  <si>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</si>
  <si>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</si>
  <si>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</si>
  <si>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</si>
  <si>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</si>
  <si>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</si>
  <si>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</si>
  <si>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</si>
  <si>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</si>
  <si>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</si>
  <si>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</si>
  <si>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</si>
  <si>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</si>
  <si>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</si>
  <si>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</si>
  <si>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</si>
  <si>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</si>
  <si>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</si>
  <si>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</si>
  <si>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</si>
  <si>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</si>
  <si>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</si>
  <si>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</si>
  <si>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</si>
  <si>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</si>
  <si>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</si>
  <si>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</si>
  <si>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</si>
  <si>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</si>
  <si>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</si>
  <si>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</si>
  <si>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</si>
  <si>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</si>
  <si>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</si>
  <si>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</si>
  <si>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</si>
  <si>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</si>
  <si>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</si>
  <si>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</si>
  <si>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</si>
  <si>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</si>
  <si>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</si>
  <si>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</si>
  <si>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</si>
  <si>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</si>
  <si>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</si>
  <si>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</si>
  <si>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</si>
  <si>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</si>
  <si>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</si>
  <si>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</si>
  <si>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</si>
  <si>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</si>
  <si>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</si>
  <si>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</si>
  <si>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</si>
  <si>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</si>
  <si>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</si>
  <si>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</si>
  <si>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</si>
  <si>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</si>
  <si>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</si>
  <si>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</si>
  <si>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</si>
  <si>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</si>
  <si>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</si>
  <si>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</si>
  <si>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</si>
  <si>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</si>
  <si>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</si>
  <si>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</si>
  <si>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</si>
  <si>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</si>
  <si>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</si>
  <si>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</si>
  <si>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</si>
  <si>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</si>
  <si>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</si>
  <si>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</si>
  <si>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</si>
  <si>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</si>
  <si>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</si>
  <si>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</si>
  <si>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</si>
  <si>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</si>
  <si>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</si>
  <si>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</si>
  <si>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</si>
  <si>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</si>
  <si>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</si>
  <si>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</si>
  <si>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</si>
  <si>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</si>
  <si>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DICIEMBRE 31  DE 2024</t>
  </si>
  <si>
    <t>EJECUCIÓN PRESUPUESTAL 
GASTOS DE PERSONAL 
CON CORTE DICIEMBRE 31  DE 2024</t>
  </si>
  <si>
    <t>EJECUCIÓN PRESUPUESTAL
ADQUISICIÓN BIENES Y SERVICIOS
CON CORTE DICIEMBRE 31  DE 2024</t>
  </si>
  <si>
    <t>Ejecución Presupuestal - Proyectos de Inversión
CON CORTE DICIEMBRE 31  DE 2024</t>
  </si>
  <si>
    <t>EJECUCIÓN PRESUPUESTAL 
PROYECTOS DE INVERSIÓN
CON CORTE DICIEMBRE 31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</si>
</sst>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9.7371423714088814E-2</c:v>
                </c:pt>
                <c:pt idx="1">
                  <c:v>0.9026285762859112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8.333333335180515E-2</c:v>
                </c:pt>
                <c:pt idx="1">
                  <c:v>0.1666666667036103</c:v>
                </c:pt>
                <c:pt idx="2">
                  <c:v>0.25000000005541545</c:v>
                </c:pt>
                <c:pt idx="3">
                  <c:v>0.3333333334072206</c:v>
                </c:pt>
                <c:pt idx="4">
                  <c:v>0.41666666675902575</c:v>
                </c:pt>
                <c:pt idx="5">
                  <c:v>0.5000000001108309</c:v>
                </c:pt>
                <c:pt idx="6">
                  <c:v>0.58333333346263605</c:v>
                </c:pt>
                <c:pt idx="7">
                  <c:v>0.6666666668144412</c:v>
                </c:pt>
                <c:pt idx="8">
                  <c:v>0.75000000016624635</c:v>
                </c:pt>
                <c:pt idx="9">
                  <c:v>0.8333333335180515</c:v>
                </c:pt>
                <c:pt idx="10">
                  <c:v>0.91666666686985665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6.3121804583801937E-3</c:v>
                </c:pt>
                <c:pt idx="1">
                  <c:v>2.1850912392403037E-2</c:v>
                </c:pt>
                <c:pt idx="2">
                  <c:v>5.2537141686741451E-2</c:v>
                </c:pt>
                <c:pt idx="3">
                  <c:v>0.10522534269497283</c:v>
                </c:pt>
                <c:pt idx="4">
                  <c:v>0.15768531005433425</c:v>
                </c:pt>
                <c:pt idx="5">
                  <c:v>0.21104065234481162</c:v>
                </c:pt>
                <c:pt idx="6">
                  <c:v>0.27130059546104557</c:v>
                </c:pt>
                <c:pt idx="7">
                  <c:v>0.304249341695014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390986023</c:v>
                </c:pt>
                <c:pt idx="1">
                  <c:v>781972046</c:v>
                </c:pt>
                <c:pt idx="2">
                  <c:v>1172958069</c:v>
                </c:pt>
                <c:pt idx="3">
                  <c:v>1563944092</c:v>
                </c:pt>
                <c:pt idx="4">
                  <c:v>1954930115</c:v>
                </c:pt>
                <c:pt idx="5">
                  <c:v>2345916138</c:v>
                </c:pt>
                <c:pt idx="6">
                  <c:v>2736902161</c:v>
                </c:pt>
                <c:pt idx="7">
                  <c:v>3127888184</c:v>
                </c:pt>
                <c:pt idx="8">
                  <c:v>3518874207</c:v>
                </c:pt>
                <c:pt idx="9">
                  <c:v>3909860230</c:v>
                </c:pt>
                <c:pt idx="10">
                  <c:v>4300846253</c:v>
                </c:pt>
                <c:pt idx="11">
                  <c:v>4691832274.96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1993796267</c:v>
                </c:pt>
                <c:pt idx="10">
                  <c:v>3502473029</c:v>
                </c:pt>
                <c:pt idx="11">
                  <c:v>3674941836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DICIEMBRE 31 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6274389477</c:v>
                </c:pt>
                <c:pt idx="2">
                  <c:v>3512279981</c:v>
                </c:pt>
                <c:pt idx="3" formatCode="0.00%">
                  <c:v>0.55978035693750738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DICIEMBRE 31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0.41666666666666669</c:v>
                </c:pt>
                <c:pt idx="5">
                  <c:v>0.5</c:v>
                </c:pt>
                <c:pt idx="6">
                  <c:v>0.58333333333333337</c:v>
                </c:pt>
                <c:pt idx="7">
                  <c:v>0.66666666666666663</c:v>
                </c:pt>
                <c:pt idx="8">
                  <c:v>0.75</c:v>
                </c:pt>
                <c:pt idx="9">
                  <c:v>0.83333333333333337</c:v>
                </c:pt>
                <c:pt idx="10">
                  <c:v>0.91666666666666663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8.7689660126103616E-2</c:v>
                </c:pt>
                <c:pt idx="8">
                  <c:v>0.15343386636559259</c:v>
                </c:pt>
                <c:pt idx="9">
                  <c:v>0.25602014795549477</c:v>
                </c:pt>
                <c:pt idx="10">
                  <c:v>0.31093177546893375</c:v>
                </c:pt>
                <c:pt idx="11">
                  <c:v>0.55978035666985726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5465821029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3512279981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NOVIEMBRE 30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0.87113193228377583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0.55978035693750738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0.55718886974029014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287455885</c:v>
                </c:pt>
                <c:pt idx="1">
                  <c:v>9781554912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2.5672257893159019E-2</c:v>
                </c:pt>
                <c:pt idx="1">
                  <c:v>0.87357613254973154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287455885</c:v>
                </c:pt>
                <c:pt idx="1">
                  <c:v>0</c:v>
                </c:pt>
                <c:pt idx="2">
                  <c:v>0</c:v>
                </c:pt>
                <c:pt idx="3">
                  <c:v>287455885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0.21992802648635437</c:v>
                </c:pt>
                <c:pt idx="1">
                  <c:v>0</c:v>
                </c:pt>
                <c:pt idx="2">
                  <c:v>0</c:v>
                </c:pt>
                <c:pt idx="3" formatCode="0.00%">
                  <c:v>0.18647094923434837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287455885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0.21992802648635437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8325325773</c:v>
                </c:pt>
                <c:pt idx="5">
                  <c:v>7411574449</c:v>
                </c:pt>
                <c:pt idx="6">
                  <c:v>7411574449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5465821029</c:v>
                </c:pt>
                <c:pt idx="5">
                  <c:v>3512279981</c:v>
                </c:pt>
                <c:pt idx="6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DICIEMBRE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1366322667</c:v>
                </c:pt>
                <c:pt idx="2">
                  <c:v>399173860</c:v>
                </c:pt>
                <c:pt idx="3">
                  <c:v>4027878159</c:v>
                </c:pt>
                <c:pt idx="4">
                  <c:v>3544417178</c:v>
                </c:pt>
                <c:pt idx="5">
                  <c:v>3544417178</c:v>
                </c:pt>
                <c:pt idx="6">
                  <c:v>3544417178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4588693161</c:v>
                </c:pt>
                <c:pt idx="5">
                  <c:v>3674941836</c:v>
                </c:pt>
                <c:pt idx="6">
                  <c:v>3674941836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192215435</c:v>
                </c:pt>
                <c:pt idx="5">
                  <c:v>192215435</c:v>
                </c:pt>
                <c:pt idx="6">
                  <c:v>192215435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6274389477</c:v>
                </c:pt>
                <c:pt idx="2">
                  <c:v>4138232398</c:v>
                </c:pt>
                <c:pt idx="3">
                  <c:v>6274389477</c:v>
                </c:pt>
                <c:pt idx="4">
                  <c:v>5465821029</c:v>
                </c:pt>
                <c:pt idx="5">
                  <c:v>3512279981</c:v>
                </c:pt>
                <c:pt idx="6">
                  <c:v>3496019981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8.3333333270438348E-2</c:v>
                </c:pt>
                <c:pt idx="1">
                  <c:v>0.1666666665408767</c:v>
                </c:pt>
                <c:pt idx="2">
                  <c:v>0.24999999981131504</c:v>
                </c:pt>
                <c:pt idx="3">
                  <c:v>0.33333333308175339</c:v>
                </c:pt>
                <c:pt idx="4">
                  <c:v>0.41666666635219174</c:v>
                </c:pt>
                <c:pt idx="5">
                  <c:v>0.49999999962263009</c:v>
                </c:pt>
                <c:pt idx="6">
                  <c:v>0.58333333289306843</c:v>
                </c:pt>
                <c:pt idx="7">
                  <c:v>0.66666666616350678</c:v>
                </c:pt>
                <c:pt idx="8">
                  <c:v>0.74999999943394513</c:v>
                </c:pt>
                <c:pt idx="9">
                  <c:v>0.83333333270438348</c:v>
                </c:pt>
                <c:pt idx="10">
                  <c:v>0.91666666597482183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4.9695347797637339E-2</c:v>
                </c:pt>
                <c:pt idx="1">
                  <c:v>0.100423730566966</c:v>
                </c:pt>
                <c:pt idx="2">
                  <c:v>0.14625643198214472</c:v>
                </c:pt>
                <c:pt idx="3">
                  <c:v>0.25247310614836826</c:v>
                </c:pt>
                <c:pt idx="4">
                  <c:v>0.32995968088487593</c:v>
                </c:pt>
                <c:pt idx="5">
                  <c:v>0.41463395963249511</c:v>
                </c:pt>
                <c:pt idx="6">
                  <c:v>0.48395047318526446</c:v>
                </c:pt>
                <c:pt idx="7">
                  <c:v>0.5455233165552611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DICIEMBRE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335656513</c:v>
                </c:pt>
                <c:pt idx="1">
                  <c:v>671313026</c:v>
                </c:pt>
                <c:pt idx="2">
                  <c:v>1006969539</c:v>
                </c:pt>
                <c:pt idx="3">
                  <c:v>1342626052</c:v>
                </c:pt>
                <c:pt idx="4">
                  <c:v>1678282565</c:v>
                </c:pt>
                <c:pt idx="5">
                  <c:v>2013939078</c:v>
                </c:pt>
                <c:pt idx="6">
                  <c:v>2349595591</c:v>
                </c:pt>
                <c:pt idx="7">
                  <c:v>2685252104</c:v>
                </c:pt>
                <c:pt idx="8">
                  <c:v>3020908617</c:v>
                </c:pt>
                <c:pt idx="9">
                  <c:v>3356565130</c:v>
                </c:pt>
                <c:pt idx="10">
                  <c:v>3692221643</c:v>
                </c:pt>
                <c:pt idx="11">
                  <c:v>4027878159.04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2859158129</c:v>
                </c:pt>
                <c:pt idx="10">
                  <c:v>3327198591</c:v>
                </c:pt>
                <c:pt idx="11">
                  <c:v>3544417178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9.7371423714088814E-2</v>
      </c>
      <c r="H7" s="234">
        <v>287455885</v>
      </c>
      <c r="I7" s="177">
        <f>H7/F10</f>
        <v>1.8156941808266078E-2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10287174343</v>
      </c>
      <c r="E8" s="223">
        <v>5652580430</v>
      </c>
      <c r="F8" s="142">
        <f>C8+D8-E8</f>
        <v>14290176119</v>
      </c>
      <c r="G8" s="31">
        <f>F8/F10</f>
        <v>0.9026285762859112</v>
      </c>
      <c r="H8" s="189">
        <v>9781554912</v>
      </c>
      <c r="I8" s="179">
        <f>H8/F10</f>
        <v>0.61784479845157192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10287174343</v>
      </c>
      <c r="E10" s="225">
        <f>SUM(E7:E9)</f>
        <v>5652580430</v>
      </c>
      <c r="F10" s="201">
        <f>+F7+F8+F9</f>
        <v>15831734663</v>
      </c>
      <c r="G10" s="149">
        <f>SUM(G7:G9)</f>
        <v>1</v>
      </c>
      <c r="H10" s="148">
        <f>SUM(H7:H9)</f>
        <v>10069010797</v>
      </c>
      <c r="I10" s="178">
        <f>SUM(I7:I9)</f>
        <v>0.63600174025983802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287455885</v>
      </c>
      <c r="D33" s="203"/>
      <c r="E33" s="203"/>
      <c r="F33" s="203"/>
      <c r="G33" s="177">
        <f>C33/C10</f>
        <v>2.5672257893159019E-2</v>
      </c>
    </row>
    <row r="34" spans="2:15" ht="13.5" thickBot="1" x14ac:dyDescent="0.25">
      <c r="B34" s="137" t="s">
        <v>93</v>
      </c>
      <c r="C34" s="142">
        <f>+H8</f>
        <v>9781554912</v>
      </c>
      <c r="D34" s="203"/>
      <c r="E34" s="203"/>
      <c r="F34" s="203"/>
      <c r="G34" s="179">
        <f>C34/C10</f>
        <v>0.87357613254973154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10069010797</v>
      </c>
      <c r="D36" s="205"/>
      <c r="E36" s="205"/>
      <c r="F36" s="205"/>
      <c r="G36" s="206">
        <f>SUM(G33:G35)</f>
        <v>0.89924839044289051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6274389477</v>
      </c>
      <c r="E4" s="53">
        <v>3512279981</v>
      </c>
      <c r="F4" s="186">
        <f>E4/D4</f>
        <v>0.55978035693750738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8" sqref="C18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522865790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1045731580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1568597370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2091463160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2614328950</v>
      </c>
      <c r="C11" s="47">
        <v>0</v>
      </c>
      <c r="D11" s="48">
        <f t="shared" si="0"/>
        <v>0.41666666666666669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3137194740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3660060530</v>
      </c>
      <c r="C13" s="47">
        <v>0</v>
      </c>
      <c r="D13" s="48">
        <f t="shared" si="0"/>
        <v>0.58333333333333337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4182926320</v>
      </c>
      <c r="C14" s="47">
        <v>550199081</v>
      </c>
      <c r="D14" s="48">
        <f t="shared" si="0"/>
        <v>0.66666666666666663</v>
      </c>
      <c r="E14" s="187">
        <f t="shared" si="0"/>
        <v>8.7689660126103616E-2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4705792110</v>
      </c>
      <c r="C15" s="47">
        <v>962703837</v>
      </c>
      <c r="D15" s="48">
        <f>+B15/$B$18</f>
        <v>0.75</v>
      </c>
      <c r="E15" s="187">
        <f t="shared" si="0"/>
        <v>0.15343386636559259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5228657900</v>
      </c>
      <c r="C16" s="47">
        <v>1606370123</v>
      </c>
      <c r="D16" s="48">
        <f>+B16/$B$18</f>
        <v>0.83333333333333337</v>
      </c>
      <c r="E16" s="187">
        <f>+C16/$B$18</f>
        <v>0.25602014795549477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5751523690</v>
      </c>
      <c r="C17" s="47">
        <v>1950907061</v>
      </c>
      <c r="D17" s="48">
        <f>+B17/$B$18</f>
        <v>0.91666666666666663</v>
      </c>
      <c r="E17" s="187">
        <f t="shared" si="0"/>
        <v>0.31093177546893375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6274389480</v>
      </c>
      <c r="C18" s="219">
        <v>3512279981</v>
      </c>
      <c r="D18" s="56">
        <f>+B18/$B$18</f>
        <v>1</v>
      </c>
      <c r="E18" s="220">
        <f t="shared" si="0"/>
        <v>0.55978035666985726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K8" sqref="K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f>6274389477-D5</f>
        <v>2136157079</v>
      </c>
      <c r="F5" s="150">
        <f>D5+E5</f>
        <v>6274389477</v>
      </c>
      <c r="G5" s="40">
        <v>5465821029</v>
      </c>
      <c r="H5" s="40">
        <v>3512279981</v>
      </c>
      <c r="I5" s="40">
        <v>3496019981</v>
      </c>
      <c r="J5" s="156">
        <v>1</v>
      </c>
      <c r="K5" s="156">
        <f>G5/F5</f>
        <v>0.87113193228377583</v>
      </c>
      <c r="L5" s="157">
        <f>H5/F5</f>
        <v>0.55978035693750738</v>
      </c>
      <c r="M5" s="157">
        <f>I5/F5</f>
        <v>0.55718886974029014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2136157079</v>
      </c>
      <c r="F8" s="150">
        <f>SUM(F5:F7)</f>
        <v>6274389477</v>
      </c>
      <c r="G8" s="150">
        <f>+SUM(G5:G7)</f>
        <v>5465821029</v>
      </c>
      <c r="H8" s="175">
        <f>+SUM(H5:H7)</f>
        <v>3512279981</v>
      </c>
      <c r="I8" s="175">
        <f>+SUM(I5:I7)</f>
        <v>3496019981</v>
      </c>
      <c r="J8" s="158">
        <v>1</v>
      </c>
      <c r="K8" s="156">
        <f>G8/F8</f>
        <v>0.87113193228377583</v>
      </c>
      <c r="L8" s="157">
        <f>H8/F8</f>
        <v>0.55978035693750738</v>
      </c>
      <c r="M8" s="157">
        <f>I8/F8</f>
        <v>0.55718886974029014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tabSelected="1"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287455885</v>
      </c>
      <c r="D4" s="160">
        <f>C4/B4</f>
        <v>0.21992802648635437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287455885</v>
      </c>
      <c r="D7" s="184">
        <f>C7/B7</f>
        <v>0.18647094923434837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287455885</v>
      </c>
      <c r="C13" s="173"/>
    </row>
    <row r="14" spans="1:6" ht="13.5" thickBot="1" x14ac:dyDescent="0.25">
      <c r="A14" s="102" t="s">
        <v>71</v>
      </c>
      <c r="B14" s="185">
        <f>+B13/B12</f>
        <v>0.18647094923434837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8325325773</v>
      </c>
      <c r="G5" s="5">
        <v>7411574449</v>
      </c>
      <c r="H5" s="5">
        <v>7411574449</v>
      </c>
      <c r="J5" s="209">
        <f>F5/E5</f>
        <v>0.87109187874331229</v>
      </c>
      <c r="K5" s="210">
        <f>G5/E5</f>
        <v>0.77548464615804291</v>
      </c>
      <c r="L5" s="211">
        <f>H5/E5</f>
        <v>0.77548464615804291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6274389477</v>
      </c>
      <c r="D6" s="7">
        <v>4138232398</v>
      </c>
      <c r="E6" s="231">
        <f>B6+C6-D6</f>
        <v>6274389477</v>
      </c>
      <c r="F6" s="7">
        <v>5465821029</v>
      </c>
      <c r="G6" s="228">
        <v>3512279981</v>
      </c>
      <c r="H6" s="7">
        <v>3496019981</v>
      </c>
      <c r="J6" s="209">
        <f>F6/E6</f>
        <v>0.87113193228377583</v>
      </c>
      <c r="K6" s="210">
        <f>G6/E6</f>
        <v>0.55978035693750738</v>
      </c>
      <c r="L6" s="211">
        <f>H6/E6</f>
        <v>0.55718886974029014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10719846080</v>
      </c>
      <c r="D7" s="226">
        <f>D5+D6</f>
        <v>6085252168</v>
      </c>
      <c r="E7" s="245">
        <f>SUM(E5:E6)</f>
        <v>15831734662</v>
      </c>
      <c r="F7" s="199">
        <f>+SUM(F5:F6)</f>
        <v>13791146802</v>
      </c>
      <c r="G7" s="199">
        <f>+SUM(G5:G6)</f>
        <v>10923854430</v>
      </c>
      <c r="H7" s="9">
        <f>+SUM(H5:H6)</f>
        <v>10907594430</v>
      </c>
      <c r="J7" s="181">
        <f>F7/E7</f>
        <v>0.87110775265215212</v>
      </c>
      <c r="K7" s="182">
        <f>G7/B7</f>
        <v>0.97559320489920609</v>
      </c>
      <c r="L7" s="183">
        <f>H7/E7</f>
        <v>0.68897026528500827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4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1366322667</v>
      </c>
      <c r="E5" s="5">
        <v>399173860</v>
      </c>
      <c r="F5" s="230">
        <f>C5+D5-E5</f>
        <v>4027878159</v>
      </c>
      <c r="G5" s="5">
        <v>3544417178</v>
      </c>
      <c r="H5" s="5">
        <v>3544417178</v>
      </c>
      <c r="I5" s="5">
        <v>3544417178</v>
      </c>
      <c r="J5" s="14"/>
      <c r="K5" s="209">
        <f>G5/F5</f>
        <v>0.87997129954893449</v>
      </c>
      <c r="L5" s="209">
        <f>H5/F5</f>
        <v>0.87997129954893449</v>
      </c>
      <c r="M5" s="209">
        <f>I5/F5</f>
        <v>0.87997129954893449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4588693161</v>
      </c>
      <c r="H6" s="5">
        <v>3674941836</v>
      </c>
      <c r="I6" s="5">
        <v>3674941836</v>
      </c>
      <c r="J6" s="14"/>
      <c r="K6" s="209">
        <f>G6/F6</f>
        <v>0.97773934410257313</v>
      </c>
      <c r="L6" s="209">
        <f>H6/F6</f>
        <v>0.78304107384741861</v>
      </c>
      <c r="M6" s="209">
        <f>I6/F6</f>
        <v>0.78304107384741861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192215435</v>
      </c>
      <c r="H7" s="5">
        <v>192215435</v>
      </c>
      <c r="I7" s="5">
        <v>192215435</v>
      </c>
      <c r="J7" s="14"/>
      <c r="K7" s="209">
        <f>G7/F7</f>
        <v>0.22984004074542982</v>
      </c>
      <c r="L7" s="209">
        <f>H7/F7</f>
        <v>0.22984004074542982</v>
      </c>
      <c r="M7" s="209">
        <f>I7/F7</f>
        <v>0.22984004074542982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6274389477</v>
      </c>
      <c r="E9" s="7">
        <v>4138232398</v>
      </c>
      <c r="F9" s="232">
        <f>'EJE DE FUNCIONAMIENTO E INVERSI'!E6</f>
        <v>6274389477</v>
      </c>
      <c r="G9" s="7">
        <f>'EJE DE FUNCIONAMIENTO E INVERSI'!F6</f>
        <v>5465821029</v>
      </c>
      <c r="H9" s="7">
        <f>'EJE DE FUNCIONAMIENTO E INVERSI'!G6</f>
        <v>3512279981</v>
      </c>
      <c r="I9" s="7">
        <f>'EJE DE FUNCIONAMIENTO E INVERSI'!H6</f>
        <v>3496019981</v>
      </c>
      <c r="J9" s="14"/>
      <c r="K9" s="209">
        <f>G9/F9</f>
        <v>0.87113193228377583</v>
      </c>
      <c r="L9" s="209">
        <f>H9/F9</f>
        <v>0.55978035693750738</v>
      </c>
      <c r="M9" s="209">
        <f>I9/F9</f>
        <v>0.55718886974029014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11119019940</v>
      </c>
      <c r="E11" s="9">
        <f>E5+E6+E7+E8+E9</f>
        <v>6484426028</v>
      </c>
      <c r="F11" s="233">
        <f t="shared" ref="F11" si="4">+SUM(F5:F10)</f>
        <v>15831734662</v>
      </c>
      <c r="G11" s="9">
        <f>+SUM(G5:G10)</f>
        <v>13791146803</v>
      </c>
      <c r="H11" s="9">
        <f>+SUM(H5:H10)</f>
        <v>10923854430</v>
      </c>
      <c r="I11" s="9">
        <f>+SUM(I5:I10)</f>
        <v>10907594430</v>
      </c>
      <c r="J11" s="14"/>
      <c r="K11" s="181">
        <f>G11/F11</f>
        <v>0.87110775271531649</v>
      </c>
      <c r="L11" s="181">
        <f>H11/F11</f>
        <v>0.68999731635345674</v>
      </c>
      <c r="M11" s="181">
        <f>I11/F11</f>
        <v>0.68897026528500827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D17" sqref="D1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335656513</v>
      </c>
      <c r="C6" s="30">
        <v>200166806</v>
      </c>
      <c r="D6" s="31">
        <f>+B6/$B$17</f>
        <v>8.3333333270438348E-2</v>
      </c>
      <c r="E6" s="177">
        <f>+C6/$B$17</f>
        <v>4.9695347797637339E-2</v>
      </c>
    </row>
    <row r="7" spans="1:5" x14ac:dyDescent="0.2">
      <c r="A7" s="22" t="s">
        <v>7</v>
      </c>
      <c r="B7" s="19">
        <f>+$B$6*2</f>
        <v>671313026</v>
      </c>
      <c r="C7" s="19">
        <v>404494551</v>
      </c>
      <c r="D7" s="20">
        <f t="shared" ref="D7:D17" si="0">+B7/$B$17</f>
        <v>0.1666666665408767</v>
      </c>
      <c r="E7" s="179">
        <f t="shared" ref="E7:E17" si="1">+C7/$B$17</f>
        <v>0.100423730566966</v>
      </c>
    </row>
    <row r="8" spans="1:5" x14ac:dyDescent="0.2">
      <c r="A8" s="22" t="s">
        <v>8</v>
      </c>
      <c r="B8" s="19">
        <f>+$B$6*3</f>
        <v>1006969539</v>
      </c>
      <c r="C8" s="19">
        <v>589103088</v>
      </c>
      <c r="D8" s="20">
        <f t="shared" si="0"/>
        <v>0.24999999981131504</v>
      </c>
      <c r="E8" s="179">
        <f t="shared" si="1"/>
        <v>0.14625643198214472</v>
      </c>
    </row>
    <row r="9" spans="1:5" x14ac:dyDescent="0.2">
      <c r="A9" s="22" t="s">
        <v>9</v>
      </c>
      <c r="B9" s="19">
        <f>+$B$6*4</f>
        <v>1342626052</v>
      </c>
      <c r="C9" s="19">
        <v>1016930910</v>
      </c>
      <c r="D9" s="20">
        <f t="shared" si="0"/>
        <v>0.33333333308175339</v>
      </c>
      <c r="E9" s="179">
        <f t="shared" si="1"/>
        <v>0.25247310614836826</v>
      </c>
    </row>
    <row r="10" spans="1:5" x14ac:dyDescent="0.2">
      <c r="A10" s="22" t="s">
        <v>10</v>
      </c>
      <c r="B10" s="19">
        <f>+$B$6*5</f>
        <v>1678282565</v>
      </c>
      <c r="C10" s="19">
        <v>1329037392</v>
      </c>
      <c r="D10" s="20">
        <f t="shared" si="0"/>
        <v>0.41666666635219174</v>
      </c>
      <c r="E10" s="179">
        <f t="shared" si="1"/>
        <v>0.32995968088487593</v>
      </c>
    </row>
    <row r="11" spans="1:5" x14ac:dyDescent="0.2">
      <c r="A11" s="22" t="s">
        <v>11</v>
      </c>
      <c r="B11" s="19">
        <f>+$B$6*6</f>
        <v>2013939078</v>
      </c>
      <c r="C11" s="19">
        <v>1670095070</v>
      </c>
      <c r="D11" s="20">
        <f t="shared" si="0"/>
        <v>0.49999999962263009</v>
      </c>
      <c r="E11" s="179">
        <f t="shared" si="1"/>
        <v>0.41463395963249511</v>
      </c>
    </row>
    <row r="12" spans="1:5" x14ac:dyDescent="0.2">
      <c r="A12" s="22" t="s">
        <v>12</v>
      </c>
      <c r="B12" s="19">
        <f>+$B$6*7</f>
        <v>2349595591</v>
      </c>
      <c r="C12" s="19">
        <v>1949293541</v>
      </c>
      <c r="D12" s="20">
        <f t="shared" si="0"/>
        <v>0.58333333289306843</v>
      </c>
      <c r="E12" s="179">
        <f t="shared" si="1"/>
        <v>0.48395047318526446</v>
      </c>
    </row>
    <row r="13" spans="1:5" x14ac:dyDescent="0.2">
      <c r="A13" s="22" t="s">
        <v>13</v>
      </c>
      <c r="B13" s="19">
        <f>+$B$6*8</f>
        <v>2685252104</v>
      </c>
      <c r="C13" s="19">
        <v>2197301452</v>
      </c>
      <c r="D13" s="20">
        <f t="shared" si="0"/>
        <v>0.66666666616350678</v>
      </c>
      <c r="E13" s="179">
        <f t="shared" si="1"/>
        <v>0.5455233165552611</v>
      </c>
    </row>
    <row r="14" spans="1:5" x14ac:dyDescent="0.2">
      <c r="A14" s="22" t="s">
        <v>14</v>
      </c>
      <c r="B14" s="19">
        <f>+$B$6*9</f>
        <v>3020908617</v>
      </c>
      <c r="C14" s="19">
        <v>2562395318</v>
      </c>
      <c r="D14" s="20">
        <f t="shared" si="0"/>
        <v>0.74999999943394513</v>
      </c>
      <c r="E14" s="179">
        <f t="shared" si="1"/>
        <v>0.63616505187702066</v>
      </c>
    </row>
    <row r="15" spans="1:5" x14ac:dyDescent="0.2">
      <c r="A15" s="22" t="s">
        <v>15</v>
      </c>
      <c r="B15" s="19">
        <f>+$B$6*10</f>
        <v>3356565130</v>
      </c>
      <c r="C15" s="19">
        <v>2859158129</v>
      </c>
      <c r="D15" s="20">
        <f t="shared" si="0"/>
        <v>0.83333333270438348</v>
      </c>
      <c r="E15" s="179">
        <f t="shared" si="1"/>
        <v>0.70984225840670623</v>
      </c>
    </row>
    <row r="16" spans="1:5" x14ac:dyDescent="0.2">
      <c r="A16" s="22" t="s">
        <v>16</v>
      </c>
      <c r="B16" s="19">
        <f>+$B$6*11</f>
        <v>3692221643</v>
      </c>
      <c r="C16" s="216">
        <v>3327198591</v>
      </c>
      <c r="D16" s="20">
        <f t="shared" si="0"/>
        <v>0.91666666597482183</v>
      </c>
      <c r="E16" s="179">
        <f t="shared" si="1"/>
        <v>0.82604251162180165</v>
      </c>
    </row>
    <row r="17" spans="1:5" ht="13.5" thickBot="1" x14ac:dyDescent="0.25">
      <c r="A17" s="24" t="s">
        <v>17</v>
      </c>
      <c r="B17" s="25">
        <f>+$B$6*12+0.04+3</f>
        <v>4027878159.04</v>
      </c>
      <c r="C17" s="25">
        <v>3544417178</v>
      </c>
      <c r="D17" s="27">
        <f t="shared" si="0"/>
        <v>1</v>
      </c>
      <c r="E17" s="188">
        <f t="shared" si="1"/>
        <v>0.87997129954019571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8" sqref="C1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390986023</v>
      </c>
      <c r="C6" s="21">
        <v>29615692</v>
      </c>
      <c r="D6" s="20">
        <f>+B6/$B$17</f>
        <v>8.333333335180515E-2</v>
      </c>
      <c r="E6" s="179">
        <f>+C6/$B$17</f>
        <v>6.3121804583801937E-3</v>
      </c>
    </row>
    <row r="7" spans="1:5" x14ac:dyDescent="0.2">
      <c r="A7" s="22" t="s">
        <v>7</v>
      </c>
      <c r="B7" s="190">
        <f>+$B$6*2</f>
        <v>781972046</v>
      </c>
      <c r="C7" s="21">
        <v>102520816</v>
      </c>
      <c r="D7" s="20">
        <f t="shared" ref="D7:D17" si="0">+B7/$B$17</f>
        <v>0.1666666667036103</v>
      </c>
      <c r="E7" s="179">
        <f t="shared" ref="E7:E17" si="1">+C7/$B$17</f>
        <v>2.1850912392403037E-2</v>
      </c>
    </row>
    <row r="8" spans="1:5" x14ac:dyDescent="0.2">
      <c r="A8" s="22" t="s">
        <v>8</v>
      </c>
      <c r="B8" s="190">
        <f>+$B$6*3</f>
        <v>1172958069</v>
      </c>
      <c r="C8" s="21">
        <v>246495457</v>
      </c>
      <c r="D8" s="20">
        <f t="shared" si="0"/>
        <v>0.25000000005541545</v>
      </c>
      <c r="E8" s="179">
        <f t="shared" si="1"/>
        <v>5.2537141686741451E-2</v>
      </c>
    </row>
    <row r="9" spans="1:5" x14ac:dyDescent="0.2">
      <c r="A9" s="22" t="s">
        <v>9</v>
      </c>
      <c r="B9" s="190">
        <f>+$B$6*4</f>
        <v>1563944092</v>
      </c>
      <c r="C9" s="21">
        <v>493699659</v>
      </c>
      <c r="D9" s="20">
        <f t="shared" si="0"/>
        <v>0.3333333334072206</v>
      </c>
      <c r="E9" s="179">
        <f t="shared" si="1"/>
        <v>0.10522534269497283</v>
      </c>
    </row>
    <row r="10" spans="1:5" x14ac:dyDescent="0.2">
      <c r="A10" s="22" t="s">
        <v>10</v>
      </c>
      <c r="B10" s="190">
        <f>+$B$6*5</f>
        <v>1954930115</v>
      </c>
      <c r="C10" s="21">
        <v>739833027</v>
      </c>
      <c r="D10" s="20">
        <f t="shared" si="0"/>
        <v>0.41666666675902575</v>
      </c>
      <c r="E10" s="179">
        <f t="shared" si="1"/>
        <v>0.15768531005433425</v>
      </c>
    </row>
    <row r="11" spans="1:5" x14ac:dyDescent="0.2">
      <c r="A11" s="22" t="s">
        <v>11</v>
      </c>
      <c r="B11" s="190">
        <f>+$B$6*6</f>
        <v>2345916138</v>
      </c>
      <c r="C11" s="21">
        <v>990167344</v>
      </c>
      <c r="D11" s="20">
        <f t="shared" si="0"/>
        <v>0.5000000001108309</v>
      </c>
      <c r="E11" s="179">
        <f t="shared" si="1"/>
        <v>0.21104065234481162</v>
      </c>
    </row>
    <row r="12" spans="1:5" x14ac:dyDescent="0.2">
      <c r="A12" s="22" t="s">
        <v>12</v>
      </c>
      <c r="B12" s="190">
        <f>+$B$6*7</f>
        <v>2736902161</v>
      </c>
      <c r="C12" s="21">
        <v>1272896890</v>
      </c>
      <c r="D12" s="20">
        <f t="shared" si="0"/>
        <v>0.58333333346263605</v>
      </c>
      <c r="E12" s="179">
        <f t="shared" si="1"/>
        <v>0.27130059546104557</v>
      </c>
    </row>
    <row r="13" spans="1:5" x14ac:dyDescent="0.2">
      <c r="A13" s="22" t="s">
        <v>13</v>
      </c>
      <c r="B13" s="190">
        <f>+$B$6*8</f>
        <v>3127888184</v>
      </c>
      <c r="C13" s="21">
        <v>1427486881</v>
      </c>
      <c r="D13" s="20">
        <f t="shared" si="0"/>
        <v>0.6666666668144412</v>
      </c>
      <c r="E13" s="179">
        <f t="shared" si="1"/>
        <v>0.304249341695014</v>
      </c>
    </row>
    <row r="14" spans="1:5" x14ac:dyDescent="0.2">
      <c r="A14" s="22" t="s">
        <v>14</v>
      </c>
      <c r="B14" s="190">
        <f>+$B$6*9</f>
        <v>3518874207</v>
      </c>
      <c r="C14" s="21">
        <v>1760813824</v>
      </c>
      <c r="D14" s="20">
        <f t="shared" si="0"/>
        <v>0.75000000016624635</v>
      </c>
      <c r="E14" s="179">
        <f t="shared" si="1"/>
        <v>0.37529342926373294</v>
      </c>
    </row>
    <row r="15" spans="1:5" x14ac:dyDescent="0.2">
      <c r="A15" s="38" t="s">
        <v>15</v>
      </c>
      <c r="B15" s="190">
        <f>+$B$6*10</f>
        <v>3909860230</v>
      </c>
      <c r="C15" s="21">
        <v>1993796267</v>
      </c>
      <c r="D15" s="20">
        <f t="shared" si="0"/>
        <v>0.8333333335180515</v>
      </c>
      <c r="E15" s="179">
        <f t="shared" si="1"/>
        <v>0.42495045648600005</v>
      </c>
    </row>
    <row r="16" spans="1:5" x14ac:dyDescent="0.2">
      <c r="A16" s="38" t="s">
        <v>16</v>
      </c>
      <c r="B16" s="190">
        <f>+$B$6*11</f>
        <v>4300846253</v>
      </c>
      <c r="C16" s="21">
        <v>3502473029</v>
      </c>
      <c r="D16" s="20">
        <f t="shared" si="0"/>
        <v>0.91666666686985665</v>
      </c>
      <c r="E16" s="179">
        <f t="shared" si="1"/>
        <v>0.74650431297224074</v>
      </c>
    </row>
    <row r="17" spans="1:5" ht="13.5" thickBot="1" x14ac:dyDescent="0.25">
      <c r="A17" s="39" t="s">
        <v>17</v>
      </c>
      <c r="B17" s="218">
        <f>+$B$6*12-0.04-1</f>
        <v>4691832274.96</v>
      </c>
      <c r="C17" s="26">
        <v>3674941836</v>
      </c>
      <c r="D17" s="27">
        <f t="shared" si="0"/>
        <v>1</v>
      </c>
      <c r="E17" s="188">
        <f t="shared" si="1"/>
        <v>0.78326368476829888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2025-01-21T13:28:54Z</dcterms:modified>
</cp:coreProperties>
</file>