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4\PRESUPUESTO 2024\CONSEJO DIRECTIVO 2024\9-SEPTIEMBRE  2024 -\"/>
    </mc:Choice>
  </mc:AlternateContent>
  <xr:revisionPtr revIDLastSave="0" documentId="13_ncr:1_{BD5673C5-39DB-4D06-8D66-877641190589}" xr6:coauthVersionLast="36" xr6:coauthVersionMax="36" xr10:uidLastSave="{00000000-0000-0000-0000-000000000000}"/>
  <bookViews>
    <workbookView xWindow="0" yWindow="0" windowWidth="28800" windowHeight="12225" tabRatio="945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Hoja1" sheetId="18" r:id="rId14"/>
    <sheet name="Reservas diap 18-19 " sheetId="12" state="hidden" r:id="rId15"/>
    <sheet name="Ejecución ingresos diap 20-21" sheetId="14" state="hidden" r:id="rId16"/>
  </sheets>
  <calcPr calcId="191029"/>
  <pivotCaches>
    <pivotCache cacheId="0" r:id="rId1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6" l="1"/>
  <c r="B17" i="6"/>
  <c r="G7" i="1"/>
  <c r="E8" i="11" l="1"/>
  <c r="B18" i="10"/>
  <c r="B17" i="5"/>
  <c r="F7" i="1" l="1"/>
  <c r="B15" i="5" l="1"/>
  <c r="F7" i="4" l="1"/>
  <c r="F6" i="4"/>
  <c r="F5" i="4"/>
  <c r="E5" i="1" l="1"/>
  <c r="C4" i="16" l="1"/>
  <c r="B7" i="5" l="1"/>
  <c r="B7" i="1" l="1"/>
  <c r="C7" i="1"/>
  <c r="D6" i="16"/>
  <c r="I8" i="11" l="1"/>
  <c r="K6" i="11" l="1"/>
  <c r="L6" i="11"/>
  <c r="M6" i="11"/>
  <c r="K7" i="11"/>
  <c r="L7" i="11"/>
  <c r="M7" i="11"/>
  <c r="F4" i="9"/>
  <c r="D6" i="6"/>
  <c r="B10" i="10"/>
  <c r="B17" i="10"/>
  <c r="B16" i="10"/>
  <c r="B15" i="10"/>
  <c r="B9" i="10"/>
  <c r="B8" i="10"/>
  <c r="B11" i="10"/>
  <c r="B12" i="10"/>
  <c r="B13" i="10"/>
  <c r="B14" i="5"/>
  <c r="F5" i="11"/>
  <c r="B12" i="5"/>
  <c r="B13" i="5"/>
  <c r="B16" i="5"/>
  <c r="L5" i="11" l="1"/>
  <c r="F8" i="11"/>
  <c r="M5" i="11"/>
  <c r="K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<sst xmlns="http://schemas.openxmlformats.org/spreadsheetml/2006/main" count="283" uniqueCount="131">
  <si>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</si>
  <si>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</si>
  <si>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</si>
  <si>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</si>
  <si>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</si>
  <si>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</si>
  <si>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</si>
  <si>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</si>
  <si>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</si>
  <si>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</si>
  <si>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</si>
  <si>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</si>
  <si>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</si>
  <si>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</si>
  <si>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</si>
  <si>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</si>
  <si>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</si>
  <si>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</si>
  <si>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</si>
  <si>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</si>
  <si>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</si>
  <si>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</si>
  <si>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</si>
  <si>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</si>
  <si>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</si>
  <si>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</si>
  <si>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</si>
  <si>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</si>
  <si>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</si>
  <si>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</si>
  <si>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</si>
  <si>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</si>
  <si>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</si>
  <si>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</si>
  <si>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</si>
  <si>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</si>
  <si>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</si>
  <si>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</si>
  <si>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</si>
  <si>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</si>
  <si>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</si>
  <si>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</si>
  <si>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</si>
  <si>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</si>
  <si>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</si>
  <si>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</si>
  <si>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</si>
  <si>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</si>
  <si>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</si>
  <si>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</si>
  <si>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</si>
  <si>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</si>
  <si>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</si>
  <si>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</si>
  <si>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</si>
  <si>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</si>
  <si>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</si>
  <si>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</si>
  <si>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</si>
  <si>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</si>
  <si>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</si>
  <si>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</si>
  <si>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</si>
  <si>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</si>
  <si>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</si>
  <si>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</si>
  <si>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</si>
  <si>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</si>
  <si>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</si>
  <si>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</si>
  <si>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</si>
  <si>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</si>
  <si>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</si>
  <si>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</si>
  <si>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</si>
  <si>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</si>
  <si>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</si>
  <si>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</si>
  <si>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</si>
  <si>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</si>
  <si>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</si>
  <si>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</si>
  <si>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</si>
  <si>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</si>
  <si>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</si>
  <si>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</si>
  <si>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</si>
  <si>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</si>
  <si>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</si>
  <si>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</si>
  <si>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</si>
  <si>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</si>
  <si>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</si>
  <si>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</si>
  <si>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</si>
  <si>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</si>
  <si>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</si>
  <si>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</si>
  <si>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</si>
  <si>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</si>
  <si>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</si>
  <si>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</si>
  <si>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</si>
  <si>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</si>
  <si>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</si>
  <si>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</si>
  <si>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</si>
  <si>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</si>
  <si>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</si>
  <si>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</si>
  <si>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</si>
  <si>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</si>
  <si>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</si>
  <si>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</si>
  <si>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</si>
  <si>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</si>
  <si>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</si>
  <si>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</si>
  <si>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</si>
  <si>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</si>
  <si>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</si>
  <si>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</si>
  <si>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</si>
  <si>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</si>
  <si>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2. SEGURIDAD HUMANA Y JUSTICIA SOCIAL / K. EDUCACIÓN SUPERIOR COMO UN DERECHO</t>
  </si>
  <si>
    <t>C-2202-0700-8 20203K</t>
  </si>
  <si>
    <t>CON CORTE SEPTIEMBRE 30  DE 2024</t>
  </si>
  <si>
    <t>EJECUCIÓN PRESUPUESTAL 
GASTOS DE PERSONAL 
CON CORTE SEPTIEMBRE 30  DE 2024</t>
  </si>
  <si>
    <t>EJECUCIÓN PRESUPUESTAL
ADQUISICIÓN BIENES Y SERVICIOS
CON CORTE SEPTIEMBRE 30  DE 2024</t>
  </si>
  <si>
    <t>Ejecución Presupuestal - Proyectos de Inversión
CON CORTE SEPTIEMBRE 30  DE 2024</t>
  </si>
  <si>
    <t>EJECUCIÓN PRESUPUESTAL 
PROYECTOS DE INVERSIÓN
CON CORTE SEPTIEMBRE 30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</si>
</sst>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calcChain" Target="calcChain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pivotCacheDefinition" Target="pivotCache/pivotCacheDefinition1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0.13767430261158412</c:v>
                </c:pt>
                <c:pt idx="1">
                  <c:v>0.86232569738841591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SEPTIEMBRE 30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8.3333333334754095E-2</c:v>
                </c:pt>
                <c:pt idx="1">
                  <c:v>0.16666666666950819</c:v>
                </c:pt>
                <c:pt idx="2">
                  <c:v>0.25000000000426226</c:v>
                </c:pt>
                <c:pt idx="3">
                  <c:v>0.33333333333901638</c:v>
                </c:pt>
                <c:pt idx="4">
                  <c:v>0.41666666667377045</c:v>
                </c:pt>
                <c:pt idx="5">
                  <c:v>0.50000000000852451</c:v>
                </c:pt>
                <c:pt idx="6">
                  <c:v>0.58333333334327864</c:v>
                </c:pt>
                <c:pt idx="7">
                  <c:v>0.66666666667803276</c:v>
                </c:pt>
                <c:pt idx="8">
                  <c:v>0.75000000001278688</c:v>
                </c:pt>
                <c:pt idx="9">
                  <c:v>0.83333333334754089</c:v>
                </c:pt>
                <c:pt idx="10">
                  <c:v>0.91666666668229502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1.2623056065165408E-2</c:v>
                </c:pt>
                <c:pt idx="1">
                  <c:v>4.3697307772329171E-2</c:v>
                </c:pt>
                <c:pt idx="2">
                  <c:v>0.1050634229151076</c:v>
                </c:pt>
                <c:pt idx="3">
                  <c:v>0.21042893324626835</c:v>
                </c:pt>
                <c:pt idx="4">
                  <c:v>0.31533802346006412</c:v>
                </c:pt>
                <c:pt idx="5">
                  <c:v>0.42203767844451928</c:v>
                </c:pt>
                <c:pt idx="6">
                  <c:v>0.5425451077639748</c:v>
                </c:pt>
                <c:pt idx="7">
                  <c:v>0.60843578907935358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SEPTIEMBRE 30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195513219.66999999</c:v>
                </c:pt>
                <c:pt idx="1">
                  <c:v>391026439.33999997</c:v>
                </c:pt>
                <c:pt idx="2">
                  <c:v>586539659.00999999</c:v>
                </c:pt>
                <c:pt idx="3">
                  <c:v>782052878.67999995</c:v>
                </c:pt>
                <c:pt idx="4">
                  <c:v>977566098.3499999</c:v>
                </c:pt>
                <c:pt idx="5">
                  <c:v>1173079318.02</c:v>
                </c:pt>
                <c:pt idx="6">
                  <c:v>1368592537.6899998</c:v>
                </c:pt>
                <c:pt idx="7">
                  <c:v>1564105757.3599999</c:v>
                </c:pt>
                <c:pt idx="8">
                  <c:v>1759618977.03</c:v>
                </c:pt>
                <c:pt idx="9">
                  <c:v>1955132196.6999998</c:v>
                </c:pt>
                <c:pt idx="10">
                  <c:v>2150645416.3699999</c:v>
                </c:pt>
                <c:pt idx="11">
                  <c:v>2346158636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246495457</c:v>
                </c:pt>
                <c:pt idx="3">
                  <c:v>493699659</c:v>
                </c:pt>
                <c:pt idx="4">
                  <c:v>739833027</c:v>
                </c:pt>
                <c:pt idx="5">
                  <c:v>990167344</c:v>
                </c:pt>
                <c:pt idx="6">
                  <c:v>1272896890</c:v>
                </c:pt>
                <c:pt idx="7">
                  <c:v>1427486881</c:v>
                </c:pt>
                <c:pt idx="8">
                  <c:v>1760813824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AGOSTO 31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4138232398</c:v>
                </c:pt>
                <c:pt idx="2">
                  <c:v>962703837</c:v>
                </c:pt>
                <c:pt idx="3" formatCode="0.00%">
                  <c:v>0.23263648447227686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SEPTIEMBRE 30 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0.41666666666666663</c:v>
                </c:pt>
                <c:pt idx="5">
                  <c:v>0.5</c:v>
                </c:pt>
                <c:pt idx="6">
                  <c:v>0.58333333333333326</c:v>
                </c:pt>
                <c:pt idx="7">
                  <c:v>0.66666666666666663</c:v>
                </c:pt>
                <c:pt idx="8">
                  <c:v>0.74999999999999989</c:v>
                </c:pt>
                <c:pt idx="9">
                  <c:v>0.83333333333333326</c:v>
                </c:pt>
                <c:pt idx="10">
                  <c:v>0.91666666666666652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0.11722476418654944</c:v>
                </c:pt>
                <c:pt idx="7">
                  <c:v>0.23263648447452551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2623603298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962703837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841049861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SEPTIEMBRE 30 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0.63399129040408231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0.23263648447227686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0.20323891461641397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117884685</c:v>
                </c:pt>
                <c:pt idx="1">
                  <c:v>4742677248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1.0528106025638733E-2</c:v>
                </c:pt>
                <c:pt idx="1">
                  <c:v>0.42356145679422669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117884685</c:v>
                </c:pt>
                <c:pt idx="1">
                  <c:v>0</c:v>
                </c:pt>
                <c:pt idx="2">
                  <c:v>0</c:v>
                </c:pt>
                <c:pt idx="3">
                  <c:v>117884685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9.0191738899398577E-2</c:v>
                </c:pt>
                <c:pt idx="1">
                  <c:v>0</c:v>
                </c:pt>
                <c:pt idx="2">
                  <c:v>0</c:v>
                </c:pt>
                <c:pt idx="3" formatCode="0.00%">
                  <c:v>7.6471104817151858E-2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117884685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9.0191738899398577E-2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SEPTIEMBRE 30 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4445456603</c:v>
                </c:pt>
                <c:pt idx="2">
                  <c:v>1947019770</c:v>
                </c:pt>
                <c:pt idx="3">
                  <c:v>9557345185</c:v>
                </c:pt>
                <c:pt idx="4">
                  <c:v>5182482431</c:v>
                </c:pt>
                <c:pt idx="5">
                  <c:v>4440735520</c:v>
                </c:pt>
                <c:pt idx="6">
                  <c:v>4354420296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2623603298</c:v>
                </c:pt>
                <c:pt idx="5">
                  <c:v>962703837</c:v>
                </c:pt>
                <c:pt idx="6">
                  <c:v>841049861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SEPTIEMBRE 30 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967148807</c:v>
                </c:pt>
                <c:pt idx="2">
                  <c:v>0</c:v>
                </c:pt>
                <c:pt idx="3">
                  <c:v>4027878159</c:v>
                </c:pt>
                <c:pt idx="4">
                  <c:v>2808795896</c:v>
                </c:pt>
                <c:pt idx="5">
                  <c:v>2562395318</c:v>
                </c:pt>
                <c:pt idx="6">
                  <c:v>2544756530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3427007481</c:v>
                </c:pt>
                <c:pt idx="2">
                  <c:v>0</c:v>
                </c:pt>
                <c:pt idx="3">
                  <c:v>4693166117</c:v>
                </c:pt>
                <c:pt idx="4">
                  <c:v>2254726157</c:v>
                </c:pt>
                <c:pt idx="5">
                  <c:v>1760813824</c:v>
                </c:pt>
                <c:pt idx="6">
                  <c:v>1692137388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51300315</c:v>
                </c:pt>
                <c:pt idx="2">
                  <c:v>1947019770</c:v>
                </c:pt>
                <c:pt idx="3">
                  <c:v>836300909</c:v>
                </c:pt>
                <c:pt idx="4">
                  <c:v>118960378</c:v>
                </c:pt>
                <c:pt idx="5">
                  <c:v>117526378</c:v>
                </c:pt>
                <c:pt idx="6">
                  <c:v>117526378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2623603298</c:v>
                </c:pt>
                <c:pt idx="5">
                  <c:v>962703837</c:v>
                </c:pt>
                <c:pt idx="6">
                  <c:v>841049861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SEPTIEMBRE 30 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8.3333333332244269E-2</c:v>
                </c:pt>
                <c:pt idx="1">
                  <c:v>0.16666666666448854</c:v>
                </c:pt>
                <c:pt idx="2">
                  <c:v>0.24999999999673281</c:v>
                </c:pt>
                <c:pt idx="3">
                  <c:v>0.33333333332897708</c:v>
                </c:pt>
                <c:pt idx="4">
                  <c:v>0.41666666666122137</c:v>
                </c:pt>
                <c:pt idx="5">
                  <c:v>0.49999999999346562</c:v>
                </c:pt>
                <c:pt idx="6">
                  <c:v>0.58333333332570991</c:v>
                </c:pt>
                <c:pt idx="7">
                  <c:v>0.66666666665795415</c:v>
                </c:pt>
                <c:pt idx="8">
                  <c:v>0.74999999999019851</c:v>
                </c:pt>
                <c:pt idx="9">
                  <c:v>0.83333333332244275</c:v>
                </c:pt>
                <c:pt idx="10">
                  <c:v>0.91666666665468699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6.5398401158600711E-2</c:v>
                </c:pt>
                <c:pt idx="1">
                  <c:v>0.13215626227640398</c:v>
                </c:pt>
                <c:pt idx="2">
                  <c:v>0.1924714733810283</c:v>
                </c:pt>
                <c:pt idx="3">
                  <c:v>0.33225117057001385</c:v>
                </c:pt>
                <c:pt idx="4">
                  <c:v>0.43422244803564714</c:v>
                </c:pt>
                <c:pt idx="5">
                  <c:v>0.54565264612785669</c:v>
                </c:pt>
                <c:pt idx="6">
                  <c:v>0.63687223430136208</c:v>
                </c:pt>
                <c:pt idx="7">
                  <c:v>0.71790125793520343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SEPTIEMBRE 30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255060779.33000001</c:v>
                </c:pt>
                <c:pt idx="1">
                  <c:v>510121558.66000003</c:v>
                </c:pt>
                <c:pt idx="2">
                  <c:v>765182337.99000001</c:v>
                </c:pt>
                <c:pt idx="3">
                  <c:v>1020243117.3200001</c:v>
                </c:pt>
                <c:pt idx="4">
                  <c:v>1275303896.6500001</c:v>
                </c:pt>
                <c:pt idx="5">
                  <c:v>1530364675.98</c:v>
                </c:pt>
                <c:pt idx="6">
                  <c:v>1785425455.3100002</c:v>
                </c:pt>
                <c:pt idx="7">
                  <c:v>2040486234.6400001</c:v>
                </c:pt>
                <c:pt idx="8">
                  <c:v>2295547013.9700003</c:v>
                </c:pt>
                <c:pt idx="9">
                  <c:v>2550607793.3000002</c:v>
                </c:pt>
                <c:pt idx="10">
                  <c:v>2805668572.6300001</c:v>
                </c:pt>
                <c:pt idx="11">
                  <c:v>3060729352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589103088</c:v>
                </c:pt>
                <c:pt idx="3">
                  <c:v>1016930910</c:v>
                </c:pt>
                <c:pt idx="4">
                  <c:v>1329037392</c:v>
                </c:pt>
                <c:pt idx="5">
                  <c:v>1670095070</c:v>
                </c:pt>
                <c:pt idx="6">
                  <c:v>1949293541</c:v>
                </c:pt>
                <c:pt idx="7">
                  <c:v>2197301452</c:v>
                </c:pt>
                <c:pt idx="8">
                  <c:v>2562395318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I8" sqref="I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120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2">
        <v>0</v>
      </c>
      <c r="E7" s="223">
        <v>0</v>
      </c>
      <c r="F7" s="142">
        <f>C7+D7-E7</f>
        <v>1541558544</v>
      </c>
      <c r="G7" s="31">
        <f>F7/F10</f>
        <v>0.13767430261158412</v>
      </c>
      <c r="H7" s="234">
        <v>117884685</v>
      </c>
      <c r="I7" s="177">
        <f>H7/F10</f>
        <v>1.0528106025638733E-2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3">
        <v>0</v>
      </c>
      <c r="E8" s="223">
        <v>0</v>
      </c>
      <c r="F8" s="142">
        <f>C8+D8-E8</f>
        <v>9655582206</v>
      </c>
      <c r="G8" s="31">
        <f>F8/F10</f>
        <v>0.86232569738841591</v>
      </c>
      <c r="H8" s="189">
        <v>4742677248</v>
      </c>
      <c r="I8" s="179">
        <f>H8/F10</f>
        <v>0.42356145679422669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11197140750</v>
      </c>
      <c r="D10" s="201">
        <f>SUM(D7:D9)</f>
        <v>0</v>
      </c>
      <c r="E10" s="225">
        <f>SUM(E7:E9)</f>
        <v>0</v>
      </c>
      <c r="F10" s="201">
        <f>+F7+F8+F9</f>
        <v>11197140750</v>
      </c>
      <c r="G10" s="149">
        <f>SUM(G7:G9)</f>
        <v>1</v>
      </c>
      <c r="H10" s="148">
        <f>SUM(H7:H9)</f>
        <v>4860561933</v>
      </c>
      <c r="I10" s="178">
        <f>SUM(I7:I9)</f>
        <v>0.43408956281986544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117884685</v>
      </c>
      <c r="D33" s="203"/>
      <c r="E33" s="203"/>
      <c r="F33" s="203"/>
      <c r="G33" s="177">
        <f>C33/C10</f>
        <v>1.0528106025638733E-2</v>
      </c>
    </row>
    <row r="34" spans="2:15" ht="13.5" thickBot="1" x14ac:dyDescent="0.25">
      <c r="B34" s="137" t="s">
        <v>93</v>
      </c>
      <c r="C34" s="142">
        <f>+H8</f>
        <v>4742677248</v>
      </c>
      <c r="D34" s="203"/>
      <c r="E34" s="203"/>
      <c r="F34" s="203"/>
      <c r="G34" s="179">
        <f>C34/C10</f>
        <v>0.42356145679422669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4860561933</v>
      </c>
      <c r="D36" s="205"/>
      <c r="E36" s="205"/>
      <c r="F36" s="205"/>
      <c r="G36" s="206">
        <f>SUM(G33:G35)</f>
        <v>0.43408956281986544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F4" sqref="F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4138232398</v>
      </c>
      <c r="E4" s="53">
        <v>962703837</v>
      </c>
      <c r="F4" s="186">
        <f>E4/D4</f>
        <v>0.23263648447227686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5" sqref="C15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344852699.82999998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689705399.65999997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1034558099.49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1379410799.3199999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1724263499.1499999</v>
      </c>
      <c r="C11" s="47">
        <v>0</v>
      </c>
      <c r="D11" s="48">
        <f t="shared" si="0"/>
        <v>0.41666666666666663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2069116198.98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2413968898.8099999</v>
      </c>
      <c r="C13" s="47">
        <v>485103317</v>
      </c>
      <c r="D13" s="48">
        <f t="shared" si="0"/>
        <v>0.58333333333333326</v>
      </c>
      <c r="E13" s="187">
        <f t="shared" si="0"/>
        <v>0.11722476418654944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2758821598.6399999</v>
      </c>
      <c r="C14" s="47">
        <v>962703837</v>
      </c>
      <c r="D14" s="48">
        <f t="shared" si="0"/>
        <v>0.66666666666666663</v>
      </c>
      <c r="E14" s="187">
        <f t="shared" si="0"/>
        <v>0.23263648447452551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3103674298.4699998</v>
      </c>
      <c r="C15" s="47">
        <v>0</v>
      </c>
      <c r="D15" s="48">
        <f>+B15/$B$18</f>
        <v>0.74999999999999989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3448526998.2999997</v>
      </c>
      <c r="C16" s="47">
        <v>0</v>
      </c>
      <c r="D16" s="48">
        <f>+B16/$B$18</f>
        <v>0.83333333333333326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3793379698.1299996</v>
      </c>
      <c r="C17" s="47">
        <v>0</v>
      </c>
      <c r="D17" s="48">
        <f>+B17/$B$18</f>
        <v>0.91666666666666652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</f>
        <v>4138232397.96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abSelected="1" topLeftCell="H8" zoomScale="95" zoomScaleNormal="95" workbookViewId="0">
      <selection activeCell="I8" sqref="I8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125</v>
      </c>
      <c r="C5" s="248" t="s">
        <v>124</v>
      </c>
      <c r="D5" s="150">
        <v>4138232398</v>
      </c>
      <c r="E5" s="150">
        <v>0</v>
      </c>
      <c r="F5" s="150">
        <f>D5+E5</f>
        <v>4138232398</v>
      </c>
      <c r="G5" s="40">
        <v>2623603298</v>
      </c>
      <c r="H5" s="40">
        <v>962703837</v>
      </c>
      <c r="I5" s="40">
        <v>841049861</v>
      </c>
      <c r="J5" s="156">
        <v>1</v>
      </c>
      <c r="K5" s="156">
        <f>G5/F5</f>
        <v>0.63399129040408231</v>
      </c>
      <c r="L5" s="157">
        <f>H5/F5</f>
        <v>0.23263648447227686</v>
      </c>
      <c r="M5" s="157">
        <f>I5/F5</f>
        <v>0.20323891461641397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4138232398</v>
      </c>
      <c r="E8" s="150">
        <f>SUM(E5)</f>
        <v>0</v>
      </c>
      <c r="F8" s="150">
        <f>SUM(F5:F7)</f>
        <v>4138232398</v>
      </c>
      <c r="G8" s="150">
        <f>+SUM(G5:G7)</f>
        <v>2623603298</v>
      </c>
      <c r="H8" s="175">
        <f>+SUM(H5:H7)</f>
        <v>962703837</v>
      </c>
      <c r="I8" s="175">
        <f>+SUM(I5:I7)</f>
        <v>841049861</v>
      </c>
      <c r="J8" s="158">
        <v>1</v>
      </c>
      <c r="K8" s="156">
        <f>G8/F8</f>
        <v>0.63399129040408231</v>
      </c>
      <c r="L8" s="157">
        <f>H8/F8</f>
        <v>0.23263648447227686</v>
      </c>
      <c r="M8" s="157">
        <f>I8/F8</f>
        <v>0.20323891461641397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C577E-71CF-4102-811B-EA64D7503315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C14" sqref="C1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123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3">
        <v>1307045262</v>
      </c>
      <c r="C4" s="159">
        <f>'EJE INGRESOS'!H7</f>
        <v>117884685</v>
      </c>
      <c r="D4" s="160">
        <f>C4/B4</f>
        <v>9.0191738899398577E-2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117884685</v>
      </c>
      <c r="D7" s="184">
        <f>C7/B7</f>
        <v>7.6471104817151858E-2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117884685</v>
      </c>
      <c r="C13" s="173"/>
    </row>
    <row r="14" spans="1:6" ht="13.5" thickBot="1" x14ac:dyDescent="0.25">
      <c r="A14" s="102" t="s">
        <v>71</v>
      </c>
      <c r="B14" s="185">
        <f>+B13/B12</f>
        <v>7.6471104817151858E-2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F7" sqref="F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121</v>
      </c>
      <c r="D4" s="244" t="s">
        <v>122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7058908352</v>
      </c>
      <c r="C5" s="5">
        <v>4445456603</v>
      </c>
      <c r="D5" s="5">
        <v>1947019770</v>
      </c>
      <c r="E5" s="231">
        <f>B5+C5-D5</f>
        <v>9557345185</v>
      </c>
      <c r="F5" s="5">
        <v>5182482431</v>
      </c>
      <c r="G5" s="5">
        <v>4440735520</v>
      </c>
      <c r="H5" s="5">
        <v>4354420296</v>
      </c>
      <c r="J5" s="209">
        <f>F5/E5</f>
        <v>0.54225125604271041</v>
      </c>
      <c r="K5" s="210">
        <f>G5/E5</f>
        <v>0.46464111466535885</v>
      </c>
      <c r="L5" s="211">
        <f>H5/E5</f>
        <v>0.45560981754997687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4138232398</v>
      </c>
      <c r="C6" s="7">
        <v>4138232398</v>
      </c>
      <c r="D6" s="7">
        <v>4138232398</v>
      </c>
      <c r="E6" s="231">
        <f>B6+C6-D6</f>
        <v>4138232398</v>
      </c>
      <c r="F6" s="7">
        <v>2623603298</v>
      </c>
      <c r="G6" s="228">
        <v>962703837</v>
      </c>
      <c r="H6" s="7">
        <v>841049861</v>
      </c>
      <c r="J6" s="209">
        <f>F6/E6</f>
        <v>0.63399129040408231</v>
      </c>
      <c r="K6" s="210">
        <f>G6/E6</f>
        <v>0.23263648447227686</v>
      </c>
      <c r="L6" s="211">
        <f>H6/E6</f>
        <v>0.20323891461641397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11197140750</v>
      </c>
      <c r="C7" s="198">
        <f>+SUM(C5:C6)</f>
        <v>8583689001</v>
      </c>
      <c r="D7" s="226">
        <f>D5+D6</f>
        <v>6085252168</v>
      </c>
      <c r="E7" s="245">
        <f>SUM(E5:E6)</f>
        <v>13695577583</v>
      </c>
      <c r="F7" s="199">
        <f>+SUM(F5:F6)</f>
        <v>7806085729</v>
      </c>
      <c r="G7" s="199">
        <f>+SUM(G5:G6)</f>
        <v>5403439357</v>
      </c>
      <c r="H7" s="9">
        <f>+SUM(H5:H6)</f>
        <v>5195470157</v>
      </c>
      <c r="J7" s="181">
        <f>F7/E7</f>
        <v>0.56997126858596392</v>
      </c>
      <c r="K7" s="182">
        <f>G7/B7</f>
        <v>0.4825731387720566</v>
      </c>
      <c r="L7" s="183">
        <f>H7/E7</f>
        <v>0.37935385532400001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B1" zoomScale="93" zoomScaleNormal="93" workbookViewId="0">
      <selection activeCell="H7" sqref="H7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9" width="13.7109375" bestFit="1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121</v>
      </c>
      <c r="E4" s="244" t="s">
        <v>122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3060729352</v>
      </c>
      <c r="D5" s="227">
        <v>967148807</v>
      </c>
      <c r="E5" s="5">
        <v>0</v>
      </c>
      <c r="F5" s="230">
        <f>C5+D5-E5</f>
        <v>4027878159</v>
      </c>
      <c r="G5" s="5">
        <v>2808795896</v>
      </c>
      <c r="H5" s="5">
        <v>2562395318</v>
      </c>
      <c r="I5" s="5">
        <v>2544756530</v>
      </c>
      <c r="J5" s="14"/>
      <c r="K5" s="209">
        <f>G5/F5</f>
        <v>0.69733884321300788</v>
      </c>
      <c r="L5" s="209">
        <f>H5/F5</f>
        <v>0.63616505188333827</v>
      </c>
      <c r="M5" s="209">
        <f>I5/F5</f>
        <v>0.6317858757256416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3427007481</v>
      </c>
      <c r="E6" s="5">
        <v>0</v>
      </c>
      <c r="F6" s="230">
        <f>C6+D6-E6</f>
        <v>4693166117</v>
      </c>
      <c r="G6" s="5">
        <v>2254726157</v>
      </c>
      <c r="H6" s="5">
        <v>1760813824</v>
      </c>
      <c r="I6" s="5">
        <v>1692137388</v>
      </c>
      <c r="J6" s="14"/>
      <c r="K6" s="209">
        <f>G6/F6</f>
        <v>0.48042751967221703</v>
      </c>
      <c r="L6" s="209">
        <f>H6/F6</f>
        <v>0.37518676733427886</v>
      </c>
      <c r="M6" s="209">
        <f>I6/F6</f>
        <v>0.36055348262031273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51300315</v>
      </c>
      <c r="E7" s="5">
        <v>1947019770</v>
      </c>
      <c r="F7" s="230">
        <f>C7+D7-E7</f>
        <v>836300909</v>
      </c>
      <c r="G7" s="5">
        <v>118960378</v>
      </c>
      <c r="H7" s="5">
        <v>117526378</v>
      </c>
      <c r="I7" s="5">
        <v>117526378</v>
      </c>
      <c r="J7" s="14"/>
      <c r="K7" s="209">
        <f>G7/F7</f>
        <v>0.14224590302340565</v>
      </c>
      <c r="L7" s="209">
        <f>H7/F7</f>
        <v>0.1405312092037915</v>
      </c>
      <c r="M7" s="209">
        <f>I7/F7</f>
        <v>0.1405312092037915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4138232398</v>
      </c>
      <c r="E9" s="7">
        <v>4138232398</v>
      </c>
      <c r="F9" s="232">
        <f>'EJE DE FUNCIONAMIENTO E INVERSI'!E6</f>
        <v>4138232398</v>
      </c>
      <c r="G9" s="7">
        <f>'EJE DE FUNCIONAMIENTO E INVERSI'!F6</f>
        <v>2623603298</v>
      </c>
      <c r="H9" s="7">
        <f>'EJE DE FUNCIONAMIENTO E INVERSI'!G6</f>
        <v>962703837</v>
      </c>
      <c r="I9" s="7">
        <f>'EJE DE FUNCIONAMIENTO E INVERSI'!H6</f>
        <v>841049861</v>
      </c>
      <c r="J9" s="14"/>
      <c r="K9" s="209">
        <f>G9/F9</f>
        <v>0.63399129040408231</v>
      </c>
      <c r="L9" s="209">
        <f>H9/F9</f>
        <v>0.23263648447227686</v>
      </c>
      <c r="M9" s="209">
        <f>I9/F9</f>
        <v>0.20323891461641397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8583689001</v>
      </c>
      <c r="E11" s="9">
        <f>E5+E6+E7+E8+E9</f>
        <v>6085252168</v>
      </c>
      <c r="F11" s="233">
        <f t="shared" ref="F11" si="4">+SUM(F5:F10)</f>
        <v>13695577583</v>
      </c>
      <c r="G11" s="9">
        <f>+SUM(G5:G10)</f>
        <v>7806085729</v>
      </c>
      <c r="H11" s="9">
        <f>+SUM(H5:H10)</f>
        <v>5403439357</v>
      </c>
      <c r="I11" s="9">
        <f>+SUM(I5:I10)</f>
        <v>5195470157</v>
      </c>
      <c r="J11" s="14"/>
      <c r="K11" s="181">
        <f>G11/F11</f>
        <v>0.56997126858596392</v>
      </c>
      <c r="L11" s="181">
        <f>H11/F11</f>
        <v>0.394538990725529</v>
      </c>
      <c r="M11" s="181">
        <f>I11/F11</f>
        <v>0.37935385532400001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C15" sqref="C15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255060779.33000001</v>
      </c>
      <c r="C6" s="30">
        <v>200166806</v>
      </c>
      <c r="D6" s="31">
        <f>+B6/$B$17</f>
        <v>8.3333333332244269E-2</v>
      </c>
      <c r="E6" s="177">
        <f>+C6/$B$17</f>
        <v>6.5398401158600711E-2</v>
      </c>
    </row>
    <row r="7" spans="1:5" x14ac:dyDescent="0.2">
      <c r="A7" s="22" t="s">
        <v>7</v>
      </c>
      <c r="B7" s="19">
        <f>+$B$6*2</f>
        <v>510121558.66000003</v>
      </c>
      <c r="C7" s="19">
        <v>404494551</v>
      </c>
      <c r="D7" s="20">
        <f t="shared" ref="D7:D17" si="0">+B7/$B$17</f>
        <v>0.16666666666448854</v>
      </c>
      <c r="E7" s="179">
        <f t="shared" ref="E7:E17" si="1">+C7/$B$17</f>
        <v>0.13215626227640398</v>
      </c>
    </row>
    <row r="8" spans="1:5" x14ac:dyDescent="0.2">
      <c r="A8" s="22" t="s">
        <v>8</v>
      </c>
      <c r="B8" s="19">
        <f>+$B$6*3</f>
        <v>765182337.99000001</v>
      </c>
      <c r="C8" s="19">
        <v>589103088</v>
      </c>
      <c r="D8" s="20">
        <f t="shared" si="0"/>
        <v>0.24999999999673281</v>
      </c>
      <c r="E8" s="179">
        <f t="shared" si="1"/>
        <v>0.1924714733810283</v>
      </c>
    </row>
    <row r="9" spans="1:5" x14ac:dyDescent="0.2">
      <c r="A9" s="22" t="s">
        <v>9</v>
      </c>
      <c r="B9" s="19">
        <f>+$B$6*4</f>
        <v>1020243117.3200001</v>
      </c>
      <c r="C9" s="19">
        <v>1016930910</v>
      </c>
      <c r="D9" s="20">
        <f t="shared" si="0"/>
        <v>0.33333333332897708</v>
      </c>
      <c r="E9" s="179">
        <f t="shared" si="1"/>
        <v>0.33225117057001385</v>
      </c>
    </row>
    <row r="10" spans="1:5" x14ac:dyDescent="0.2">
      <c r="A10" s="22" t="s">
        <v>10</v>
      </c>
      <c r="B10" s="19">
        <f>+$B$6*5</f>
        <v>1275303896.6500001</v>
      </c>
      <c r="C10" s="19">
        <v>1329037392</v>
      </c>
      <c r="D10" s="20">
        <f t="shared" si="0"/>
        <v>0.41666666666122137</v>
      </c>
      <c r="E10" s="179">
        <f t="shared" si="1"/>
        <v>0.43422244803564714</v>
      </c>
    </row>
    <row r="11" spans="1:5" x14ac:dyDescent="0.2">
      <c r="A11" s="22" t="s">
        <v>11</v>
      </c>
      <c r="B11" s="19">
        <f>+$B$6*6</f>
        <v>1530364675.98</v>
      </c>
      <c r="C11" s="19">
        <v>1670095070</v>
      </c>
      <c r="D11" s="20">
        <f t="shared" si="0"/>
        <v>0.49999999999346562</v>
      </c>
      <c r="E11" s="179">
        <f t="shared" si="1"/>
        <v>0.54565264612785669</v>
      </c>
    </row>
    <row r="12" spans="1:5" x14ac:dyDescent="0.2">
      <c r="A12" s="22" t="s">
        <v>12</v>
      </c>
      <c r="B12" s="19">
        <f>+$B$6*7</f>
        <v>1785425455.3100002</v>
      </c>
      <c r="C12" s="19">
        <v>1949293541</v>
      </c>
      <c r="D12" s="20">
        <f t="shared" si="0"/>
        <v>0.58333333332570991</v>
      </c>
      <c r="E12" s="179">
        <f t="shared" si="1"/>
        <v>0.63687223430136208</v>
      </c>
    </row>
    <row r="13" spans="1:5" x14ac:dyDescent="0.2">
      <c r="A13" s="22" t="s">
        <v>13</v>
      </c>
      <c r="B13" s="19">
        <f>+$B$6*8</f>
        <v>2040486234.6400001</v>
      </c>
      <c r="C13" s="19">
        <v>2197301452</v>
      </c>
      <c r="D13" s="20">
        <f t="shared" si="0"/>
        <v>0.66666666665795415</v>
      </c>
      <c r="E13" s="179">
        <f t="shared" si="1"/>
        <v>0.71790125793520343</v>
      </c>
    </row>
    <row r="14" spans="1:5" x14ac:dyDescent="0.2">
      <c r="A14" s="22" t="s">
        <v>14</v>
      </c>
      <c r="B14" s="19">
        <f>+$B$6*9</f>
        <v>2295547013.9700003</v>
      </c>
      <c r="C14" s="19">
        <v>2562395318</v>
      </c>
      <c r="D14" s="20">
        <f t="shared" si="0"/>
        <v>0.74999999999019851</v>
      </c>
      <c r="E14" s="179">
        <f t="shared" si="1"/>
        <v>0.83718454763915373</v>
      </c>
    </row>
    <row r="15" spans="1:5" x14ac:dyDescent="0.2">
      <c r="A15" s="22" t="s">
        <v>15</v>
      </c>
      <c r="B15" s="19">
        <f>+$B$6*10</f>
        <v>2550607793.3000002</v>
      </c>
      <c r="C15" s="19">
        <v>0</v>
      </c>
      <c r="D15" s="20">
        <f t="shared" si="0"/>
        <v>0.83333333332244275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2805668572.6300001</v>
      </c>
      <c r="C16" s="216">
        <v>0</v>
      </c>
      <c r="D16" s="20">
        <f t="shared" si="0"/>
        <v>0.91666666665468699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+$B$6*12+0.04</f>
        <v>3060729352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15" sqref="C15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195513219.66999999</v>
      </c>
      <c r="C6" s="21">
        <v>29615692</v>
      </c>
      <c r="D6" s="20">
        <f>+B6/$B$17</f>
        <v>8.3333333334754095E-2</v>
      </c>
      <c r="E6" s="179">
        <f>+C6/$B$17</f>
        <v>1.2623056065165408E-2</v>
      </c>
    </row>
    <row r="7" spans="1:5" x14ac:dyDescent="0.2">
      <c r="A7" s="22" t="s">
        <v>7</v>
      </c>
      <c r="B7" s="190">
        <f>+$B$6*2</f>
        <v>391026439.33999997</v>
      </c>
      <c r="C7" s="21">
        <v>102520816</v>
      </c>
      <c r="D7" s="20">
        <f t="shared" ref="D7:D17" si="0">+B7/$B$17</f>
        <v>0.16666666666950819</v>
      </c>
      <c r="E7" s="179">
        <f t="shared" ref="E7:E17" si="1">+C7/$B$17</f>
        <v>4.3697307772329171E-2</v>
      </c>
    </row>
    <row r="8" spans="1:5" x14ac:dyDescent="0.2">
      <c r="A8" s="22" t="s">
        <v>8</v>
      </c>
      <c r="B8" s="190">
        <f>+$B$6*3</f>
        <v>586539659.00999999</v>
      </c>
      <c r="C8" s="21">
        <v>246495457</v>
      </c>
      <c r="D8" s="20">
        <f t="shared" si="0"/>
        <v>0.25000000000426226</v>
      </c>
      <c r="E8" s="179">
        <f t="shared" si="1"/>
        <v>0.1050634229151076</v>
      </c>
    </row>
    <row r="9" spans="1:5" x14ac:dyDescent="0.2">
      <c r="A9" s="22" t="s">
        <v>9</v>
      </c>
      <c r="B9" s="190">
        <f>+$B$6*4</f>
        <v>782052878.67999995</v>
      </c>
      <c r="C9" s="21">
        <v>493699659</v>
      </c>
      <c r="D9" s="20">
        <f t="shared" si="0"/>
        <v>0.33333333333901638</v>
      </c>
      <c r="E9" s="179">
        <f t="shared" si="1"/>
        <v>0.21042893324626835</v>
      </c>
    </row>
    <row r="10" spans="1:5" x14ac:dyDescent="0.2">
      <c r="A10" s="22" t="s">
        <v>10</v>
      </c>
      <c r="B10" s="190">
        <f>+$B$6*5</f>
        <v>977566098.3499999</v>
      </c>
      <c r="C10" s="21">
        <v>739833027</v>
      </c>
      <c r="D10" s="20">
        <f t="shared" si="0"/>
        <v>0.41666666667377045</v>
      </c>
      <c r="E10" s="179">
        <f t="shared" si="1"/>
        <v>0.31533802346006412</v>
      </c>
    </row>
    <row r="11" spans="1:5" x14ac:dyDescent="0.2">
      <c r="A11" s="22" t="s">
        <v>11</v>
      </c>
      <c r="B11" s="190">
        <f>+$B$6*6</f>
        <v>1173079318.02</v>
      </c>
      <c r="C11" s="21">
        <v>990167344</v>
      </c>
      <c r="D11" s="20">
        <f t="shared" si="0"/>
        <v>0.50000000000852451</v>
      </c>
      <c r="E11" s="179">
        <f t="shared" si="1"/>
        <v>0.42203767844451928</v>
      </c>
    </row>
    <row r="12" spans="1:5" x14ac:dyDescent="0.2">
      <c r="A12" s="22" t="s">
        <v>12</v>
      </c>
      <c r="B12" s="190">
        <f>+$B$6*7</f>
        <v>1368592537.6899998</v>
      </c>
      <c r="C12" s="21">
        <v>1272896890</v>
      </c>
      <c r="D12" s="20">
        <f t="shared" si="0"/>
        <v>0.58333333334327864</v>
      </c>
      <c r="E12" s="179">
        <f t="shared" si="1"/>
        <v>0.5425451077639748</v>
      </c>
    </row>
    <row r="13" spans="1:5" x14ac:dyDescent="0.2">
      <c r="A13" s="22" t="s">
        <v>13</v>
      </c>
      <c r="B13" s="190">
        <f>+$B$6*8</f>
        <v>1564105757.3599999</v>
      </c>
      <c r="C13" s="21">
        <v>1427486881</v>
      </c>
      <c r="D13" s="20">
        <f t="shared" si="0"/>
        <v>0.66666666667803276</v>
      </c>
      <c r="E13" s="179">
        <f t="shared" si="1"/>
        <v>0.60843578907935358</v>
      </c>
    </row>
    <row r="14" spans="1:5" x14ac:dyDescent="0.2">
      <c r="A14" s="22" t="s">
        <v>14</v>
      </c>
      <c r="B14" s="190">
        <f>+$B$6*9</f>
        <v>1759618977.03</v>
      </c>
      <c r="C14" s="21">
        <v>1760813824</v>
      </c>
      <c r="D14" s="20">
        <f t="shared" si="0"/>
        <v>0.75000000001278688</v>
      </c>
      <c r="E14" s="179">
        <f t="shared" si="1"/>
        <v>0.75050927800945166</v>
      </c>
    </row>
    <row r="15" spans="1:5" x14ac:dyDescent="0.2">
      <c r="A15" s="38" t="s">
        <v>15</v>
      </c>
      <c r="B15" s="190">
        <f>+$B$6*10</f>
        <v>1955132196.6999998</v>
      </c>
      <c r="C15" s="21">
        <v>0</v>
      </c>
      <c r="D15" s="20">
        <f t="shared" si="0"/>
        <v>0.83333333334754089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2150645416.3699999</v>
      </c>
      <c r="C16" s="21">
        <v>0</v>
      </c>
      <c r="D16" s="20">
        <f t="shared" si="0"/>
        <v>0.91666666668229502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+$B$6*12-0.04</f>
        <v>2346158636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Gráficos</vt:lpstr>
      </vt:variant>
      <vt:variant>
        <vt:i4>1</vt:i4>
      </vt:variant>
    </vt:vector>
  </HeadingPairs>
  <TitlesOfParts>
    <vt:vector size="16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Hoja1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2024-10-01T16:09:38Z</dcterms:modified>
</cp:coreProperties>
</file>