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24226"/>
  <mc:AlternateContent xmlns:mc="http://schemas.openxmlformats.org/markup-compatibility/2006">
    <mc:Choice Requires="x15">
      <x15ac:absPath xmlns:x15ac="http://schemas.microsoft.com/office/spreadsheetml/2010/11/ac" url="C:\Users\CONTROL INTERNO\Desktop\SEGUIMIENTO RIESGO DE CORRUPCION 2025\Nueva carpeta\"/>
    </mc:Choice>
  </mc:AlternateContent>
  <bookViews>
    <workbookView xWindow="0" yWindow="0" windowWidth="28800" windowHeight="11910" firstSheet="11" activeTab="14"/>
  </bookViews>
  <sheets>
    <sheet name="Intructivo" sheetId="20" r:id="rId1"/>
    <sheet name="direccionamiento" sheetId="22" r:id="rId2"/>
    <sheet name="academico" sheetId="1" r:id="rId3"/>
    <sheet name="TH" sheetId="23" r:id="rId4"/>
    <sheet name="bienestar" sheetId="24" r:id="rId5"/>
    <sheet name="legal administrativa" sheetId="25" r:id="rId6"/>
    <sheet name="extension" sheetId="29" r:id="rId7"/>
    <sheet name="interna-bilinguismo" sheetId="33" r:id="rId8"/>
    <sheet name="investigacion" sheetId="26" r:id="rId9"/>
    <sheet name="gestion tecnologica" sheetId="30" r:id="rId10"/>
    <sheet name="comunicaciones y mercadeo" sheetId="27" r:id="rId11"/>
    <sheet name="gestion documental" sheetId="32" r:id="rId12"/>
    <sheet name="servicio al ciudadano" sheetId="31" r:id="rId13"/>
    <sheet name="SIAC" sheetId="34" r:id="rId14"/>
    <sheet name="control y evaluacion integral" sheetId="28" r:id="rId15"/>
    <sheet name="Hoja2" sheetId="21" r:id="rId16"/>
    <sheet name="Matriz Calor Inherente" sheetId="18" r:id="rId17"/>
    <sheet name="Matriz Calor Residual" sheetId="19" r:id="rId18"/>
    <sheet name="Tabla probabilidad" sheetId="12" r:id="rId19"/>
    <sheet name="Tabla Impacto" sheetId="13" r:id="rId20"/>
    <sheet name="Tabla Valoración controles" sheetId="15" r:id="rId21"/>
    <sheet name="Opciones Tratamiento" sheetId="16" state="hidden" r:id="rId22"/>
    <sheet name="Hoja1" sheetId="11" state="hidden" r:id="rId23"/>
  </sheets>
  <calcPr calcId="181029"/>
  <pivotCaches>
    <pivotCache cacheId="0" r:id="rId24"/>
  </pivotCaches>
</workbook>
</file>

<file path=xl/calcChain.xml><?xml version="1.0" encoding="utf-8"?>
<calcChain xmlns="http://schemas.openxmlformats.org/spreadsheetml/2006/main">
  <c r="T69" i="34" l="1"/>
  <c r="Q69" i="34"/>
  <c r="T68" i="34"/>
  <c r="Q68" i="34"/>
  <c r="X69" i="34" s="1"/>
  <c r="T67" i="34"/>
  <c r="Q67" i="34"/>
  <c r="AB68" i="34" s="1"/>
  <c r="AA68" i="34" s="1"/>
  <c r="T66" i="34"/>
  <c r="Q66" i="34"/>
  <c r="T65" i="34"/>
  <c r="Q65" i="34"/>
  <c r="X64" i="34"/>
  <c r="Z64" i="34" s="1"/>
  <c r="T64" i="34"/>
  <c r="Q64" i="34"/>
  <c r="AB65" i="34" s="1"/>
  <c r="AA65" i="34" s="1"/>
  <c r="H64" i="34"/>
  <c r="I64" i="34" s="1"/>
  <c r="T63" i="34"/>
  <c r="Q63" i="34"/>
  <c r="T62" i="34"/>
  <c r="Q62" i="34"/>
  <c r="AB61" i="34"/>
  <c r="AA61" i="34" s="1"/>
  <c r="T61" i="34"/>
  <c r="Q61" i="34"/>
  <c r="AB62" i="34" s="1"/>
  <c r="AA62" i="34" s="1"/>
  <c r="T60" i="34"/>
  <c r="Q60" i="34"/>
  <c r="X61" i="34" s="1"/>
  <c r="T59" i="34"/>
  <c r="Q59" i="34"/>
  <c r="AB59" i="34" s="1"/>
  <c r="AA59" i="34" s="1"/>
  <c r="AB58" i="34"/>
  <c r="AA58" i="34" s="1"/>
  <c r="AC58" i="34" s="1"/>
  <c r="Y58" i="34"/>
  <c r="X58" i="34"/>
  <c r="Z58" i="34" s="1"/>
  <c r="T58" i="34"/>
  <c r="Q58" i="34"/>
  <c r="I58" i="34"/>
  <c r="H58" i="34"/>
  <c r="T57" i="34"/>
  <c r="Q57" i="34"/>
  <c r="T56" i="34"/>
  <c r="Q56" i="34"/>
  <c r="AB55" i="34"/>
  <c r="AA55" i="34" s="1"/>
  <c r="T55" i="34"/>
  <c r="Q55" i="34"/>
  <c r="T54" i="34"/>
  <c r="Q54" i="34"/>
  <c r="T53" i="34"/>
  <c r="Q53" i="34"/>
  <c r="AB54" i="34" s="1"/>
  <c r="AA54" i="34" s="1"/>
  <c r="T52" i="34"/>
  <c r="Q52" i="34"/>
  <c r="AB52" i="34" s="1"/>
  <c r="AA52" i="34" s="1"/>
  <c r="H52" i="34"/>
  <c r="I52" i="34" s="1"/>
  <c r="T51" i="34"/>
  <c r="Q51" i="34"/>
  <c r="T50" i="34"/>
  <c r="Q50" i="34"/>
  <c r="T49" i="34"/>
  <c r="Q49" i="34"/>
  <c r="X50" i="34" s="1"/>
  <c r="T48" i="34"/>
  <c r="Q48" i="34"/>
  <c r="X49" i="34" s="1"/>
  <c r="T47" i="34"/>
  <c r="Q47" i="34"/>
  <c r="AB48" i="34" s="1"/>
  <c r="AA48" i="34" s="1"/>
  <c r="T46" i="34"/>
  <c r="Q46" i="34"/>
  <c r="AB46" i="34" s="1"/>
  <c r="AA46" i="34" s="1"/>
  <c r="H46" i="34"/>
  <c r="I46" i="34" s="1"/>
  <c r="T45" i="34"/>
  <c r="Q45" i="34"/>
  <c r="X45" i="34" s="1"/>
  <c r="Y45" i="34" s="1"/>
  <c r="T44" i="34"/>
  <c r="Q44" i="34"/>
  <c r="T43" i="34"/>
  <c r="Q43" i="34"/>
  <c r="AB44" i="34" s="1"/>
  <c r="AA44" i="34" s="1"/>
  <c r="T42" i="34"/>
  <c r="Q42" i="34"/>
  <c r="T41" i="34"/>
  <c r="Q41" i="34"/>
  <c r="AB41" i="34" s="1"/>
  <c r="AA41" i="34" s="1"/>
  <c r="T40" i="34"/>
  <c r="Q40" i="34"/>
  <c r="AB40" i="34" s="1"/>
  <c r="AA40" i="34" s="1"/>
  <c r="H40" i="34"/>
  <c r="T39" i="34"/>
  <c r="Q39" i="34"/>
  <c r="AB39" i="34" s="1"/>
  <c r="AA39" i="34" s="1"/>
  <c r="T38" i="34"/>
  <c r="Q38" i="34"/>
  <c r="T37" i="34"/>
  <c r="Q37" i="34"/>
  <c r="X38" i="34" s="1"/>
  <c r="T36" i="34"/>
  <c r="Q36" i="34"/>
  <c r="T35" i="34"/>
  <c r="Q35" i="34"/>
  <c r="X36" i="34" s="1"/>
  <c r="T34" i="34"/>
  <c r="Q34" i="34"/>
  <c r="H34" i="34"/>
  <c r="I34" i="34" s="1"/>
  <c r="T33" i="34"/>
  <c r="Q33" i="34"/>
  <c r="T32" i="34"/>
  <c r="Q32" i="34"/>
  <c r="X33" i="34" s="1"/>
  <c r="T31" i="34"/>
  <c r="Q31" i="34"/>
  <c r="T30" i="34"/>
  <c r="Q30" i="34"/>
  <c r="AB31" i="34" s="1"/>
  <c r="AA31" i="34" s="1"/>
  <c r="T29" i="34"/>
  <c r="Q29" i="34"/>
  <c r="X30" i="34" s="1"/>
  <c r="T28" i="34"/>
  <c r="Q28" i="34"/>
  <c r="AB28" i="34" s="1"/>
  <c r="AA28" i="34" s="1"/>
  <c r="H28" i="34"/>
  <c r="I28" i="34" s="1"/>
  <c r="T27" i="34"/>
  <c r="Q27" i="34"/>
  <c r="AB27" i="34" s="1"/>
  <c r="AA27" i="34" s="1"/>
  <c r="T26" i="34"/>
  <c r="Q26" i="34"/>
  <c r="X27" i="34" s="1"/>
  <c r="T25" i="34"/>
  <c r="Q25" i="34"/>
  <c r="AB24" i="34"/>
  <c r="AA24" i="34" s="1"/>
  <c r="T24" i="34"/>
  <c r="Q24" i="34"/>
  <c r="T23" i="34"/>
  <c r="Q23" i="34"/>
  <c r="T22" i="34"/>
  <c r="Q22" i="34"/>
  <c r="AB23" i="34" s="1"/>
  <c r="AA23" i="34" s="1"/>
  <c r="I22" i="34"/>
  <c r="H22" i="34"/>
  <c r="T21" i="34"/>
  <c r="Q21" i="34"/>
  <c r="AB21" i="34" s="1"/>
  <c r="AA21" i="34" s="1"/>
  <c r="T20" i="34"/>
  <c r="Q20" i="34"/>
  <c r="T19" i="34"/>
  <c r="Q19" i="34"/>
  <c r="T18" i="34"/>
  <c r="Q18" i="34"/>
  <c r="X19" i="34" s="1"/>
  <c r="X17" i="34"/>
  <c r="Y17" i="34" s="1"/>
  <c r="T17" i="34"/>
  <c r="Q17" i="34"/>
  <c r="X18" i="34" s="1"/>
  <c r="T16" i="34"/>
  <c r="Q16" i="34"/>
  <c r="X16" i="34" s="1"/>
  <c r="I16" i="34"/>
  <c r="H16" i="34"/>
  <c r="T15" i="34"/>
  <c r="Q15" i="34"/>
  <c r="T14" i="34"/>
  <c r="Q14" i="34"/>
  <c r="X15" i="34" s="1"/>
  <c r="T13" i="34"/>
  <c r="Q13" i="34"/>
  <c r="X14" i="34" s="1"/>
  <c r="Y14" i="34" s="1"/>
  <c r="T12" i="34"/>
  <c r="Q12" i="34"/>
  <c r="T11" i="34"/>
  <c r="Q11" i="34"/>
  <c r="T10" i="34"/>
  <c r="Q10" i="34"/>
  <c r="H10" i="34"/>
  <c r="T69" i="33"/>
  <c r="Q69" i="33"/>
  <c r="T68" i="33"/>
  <c r="Q68" i="33"/>
  <c r="AB69" i="33" s="1"/>
  <c r="AA69" i="33" s="1"/>
  <c r="T67" i="33"/>
  <c r="Q67" i="33"/>
  <c r="T66" i="33"/>
  <c r="Q66" i="33"/>
  <c r="T65" i="33"/>
  <c r="Q65" i="33"/>
  <c r="AB64" i="33"/>
  <c r="AA64" i="33" s="1"/>
  <c r="T64" i="33"/>
  <c r="Q64" i="33"/>
  <c r="AB65" i="33" s="1"/>
  <c r="AA65" i="33" s="1"/>
  <c r="I64" i="33"/>
  <c r="H64" i="33"/>
  <c r="T63" i="33"/>
  <c r="Q63" i="33"/>
  <c r="T62" i="33"/>
  <c r="Q62" i="33"/>
  <c r="T61" i="33"/>
  <c r="Q61" i="33"/>
  <c r="T60" i="33"/>
  <c r="Q60" i="33"/>
  <c r="X61" i="33" s="1"/>
  <c r="T59" i="33"/>
  <c r="Q59" i="33"/>
  <c r="T58" i="33"/>
  <c r="Q58" i="33"/>
  <c r="AB59" i="33" s="1"/>
  <c r="AA59" i="33" s="1"/>
  <c r="H58" i="33"/>
  <c r="I58" i="33" s="1"/>
  <c r="T57" i="33"/>
  <c r="Q57" i="33"/>
  <c r="T56" i="33"/>
  <c r="Q56" i="33"/>
  <c r="X57" i="33" s="1"/>
  <c r="T55" i="33"/>
  <c r="Q55" i="33"/>
  <c r="T54" i="33"/>
  <c r="Q54" i="33"/>
  <c r="X55" i="33" s="1"/>
  <c r="T53" i="33"/>
  <c r="Q53" i="33"/>
  <c r="T52" i="33"/>
  <c r="Q52" i="33"/>
  <c r="X52" i="33" s="1"/>
  <c r="I52" i="33"/>
  <c r="H52" i="33"/>
  <c r="X51" i="33"/>
  <c r="Z51" i="33" s="1"/>
  <c r="T51" i="33"/>
  <c r="Q51" i="33"/>
  <c r="T50" i="33"/>
  <c r="Q50" i="33"/>
  <c r="T49" i="33"/>
  <c r="Q49" i="33"/>
  <c r="T48" i="33"/>
  <c r="Q48" i="33"/>
  <c r="AB47" i="33"/>
  <c r="AA47" i="33" s="1"/>
  <c r="T47" i="33"/>
  <c r="Q47" i="33"/>
  <c r="AB46" i="33"/>
  <c r="AA46" i="33" s="1"/>
  <c r="T46" i="33"/>
  <c r="Q46" i="33"/>
  <c r="X46" i="33" s="1"/>
  <c r="I46" i="33"/>
  <c r="H46" i="33"/>
  <c r="T45" i="33"/>
  <c r="Q45" i="33"/>
  <c r="T44" i="33"/>
  <c r="Q44" i="33"/>
  <c r="AB45" i="33" s="1"/>
  <c r="AA45" i="33" s="1"/>
  <c r="T43" i="33"/>
  <c r="Q43" i="33"/>
  <c r="X44" i="33" s="1"/>
  <c r="T42" i="33"/>
  <c r="Q42" i="33"/>
  <c r="X43" i="33" s="1"/>
  <c r="T41" i="33"/>
  <c r="Q41" i="33"/>
  <c r="X40" i="33"/>
  <c r="Z40" i="33" s="1"/>
  <c r="T40" i="33"/>
  <c r="Q40" i="33"/>
  <c r="X41" i="33" s="1"/>
  <c r="H40" i="33"/>
  <c r="T39" i="33"/>
  <c r="Q39" i="33"/>
  <c r="T38" i="33"/>
  <c r="Q38" i="33"/>
  <c r="AB39" i="33" s="1"/>
  <c r="AA39" i="33" s="1"/>
  <c r="X37" i="33"/>
  <c r="Z37" i="33" s="1"/>
  <c r="T37" i="33"/>
  <c r="Q37" i="33"/>
  <c r="X38" i="33" s="1"/>
  <c r="T36" i="33"/>
  <c r="Q36" i="33"/>
  <c r="T35" i="33"/>
  <c r="Q35" i="33"/>
  <c r="T34" i="33"/>
  <c r="Q34" i="33"/>
  <c r="AB34" i="33" s="1"/>
  <c r="AA34" i="33" s="1"/>
  <c r="H34" i="33"/>
  <c r="I34" i="33" s="1"/>
  <c r="T33" i="33"/>
  <c r="Q33" i="33"/>
  <c r="T32" i="33"/>
  <c r="Q32" i="33"/>
  <c r="T31" i="33"/>
  <c r="Q31" i="33"/>
  <c r="T30" i="33"/>
  <c r="Q30" i="33"/>
  <c r="AB31" i="33" s="1"/>
  <c r="AA31" i="33" s="1"/>
  <c r="T29" i="33"/>
  <c r="Q29" i="33"/>
  <c r="X30" i="33" s="1"/>
  <c r="T28" i="33"/>
  <c r="Q28" i="33"/>
  <c r="AB28" i="33" s="1"/>
  <c r="AA28" i="33" s="1"/>
  <c r="H28" i="33"/>
  <c r="I28" i="33" s="1"/>
  <c r="X27" i="33"/>
  <c r="Z27" i="33" s="1"/>
  <c r="T27" i="33"/>
  <c r="Q27" i="33"/>
  <c r="AB27" i="33" s="1"/>
  <c r="AA27" i="33" s="1"/>
  <c r="T26" i="33"/>
  <c r="Q26" i="33"/>
  <c r="T25" i="33"/>
  <c r="Q25" i="33"/>
  <c r="X26" i="33" s="1"/>
  <c r="T24" i="33"/>
  <c r="Q24" i="33"/>
  <c r="T23" i="33"/>
  <c r="Q23" i="33"/>
  <c r="X24" i="33" s="1"/>
  <c r="T22" i="33"/>
  <c r="Q22" i="33"/>
  <c r="H22" i="33"/>
  <c r="T21" i="33"/>
  <c r="Q21" i="33"/>
  <c r="AB21" i="33" s="1"/>
  <c r="AA21" i="33" s="1"/>
  <c r="T20" i="33"/>
  <c r="Q20" i="33"/>
  <c r="T19" i="33"/>
  <c r="Q19" i="33"/>
  <c r="AB20" i="33" s="1"/>
  <c r="AA20" i="33" s="1"/>
  <c r="T18" i="33"/>
  <c r="Q18" i="33"/>
  <c r="T17" i="33"/>
  <c r="Q17" i="33"/>
  <c r="T16" i="33"/>
  <c r="Q16" i="33"/>
  <c r="AB17" i="33" s="1"/>
  <c r="AA17" i="33" s="1"/>
  <c r="H16" i="33"/>
  <c r="I16" i="33" s="1"/>
  <c r="T15" i="33"/>
  <c r="Q15" i="33"/>
  <c r="X15" i="33" s="1"/>
  <c r="T14" i="33"/>
  <c r="Q14" i="33"/>
  <c r="AB13" i="33"/>
  <c r="AA13" i="33" s="1"/>
  <c r="T13" i="33"/>
  <c r="Q13" i="33"/>
  <c r="AB14" i="33" s="1"/>
  <c r="AA14" i="33" s="1"/>
  <c r="T12" i="33"/>
  <c r="Q12" i="33"/>
  <c r="X13" i="33" s="1"/>
  <c r="Z13" i="33" s="1"/>
  <c r="T11" i="33"/>
  <c r="Q11" i="33"/>
  <c r="T10" i="33"/>
  <c r="Q10" i="33"/>
  <c r="H10" i="33"/>
  <c r="I10" i="33" s="1"/>
  <c r="T69" i="32"/>
  <c r="Q69" i="32"/>
  <c r="T68" i="32"/>
  <c r="Q68" i="32"/>
  <c r="T67" i="32"/>
  <c r="Q67" i="32"/>
  <c r="AB68" i="32" s="1"/>
  <c r="AA68" i="32" s="1"/>
  <c r="T66" i="32"/>
  <c r="Q66" i="32"/>
  <c r="T65" i="32"/>
  <c r="Q65" i="32"/>
  <c r="AB64" i="32"/>
  <c r="AA64" i="32" s="1"/>
  <c r="T64" i="32"/>
  <c r="Q64" i="32"/>
  <c r="AB65" i="32" s="1"/>
  <c r="AA65" i="32" s="1"/>
  <c r="I64" i="32"/>
  <c r="H64" i="32"/>
  <c r="X63" i="32"/>
  <c r="T63" i="32"/>
  <c r="Q63" i="32"/>
  <c r="T62" i="32"/>
  <c r="Q62" i="32"/>
  <c r="AB61" i="32"/>
  <c r="AA61" i="32" s="1"/>
  <c r="T61" i="32"/>
  <c r="Q61" i="32"/>
  <c r="T60" i="32"/>
  <c r="Q60" i="32"/>
  <c r="X61" i="32" s="1"/>
  <c r="T59" i="32"/>
  <c r="Q59" i="32"/>
  <c r="T58" i="32"/>
  <c r="Q58" i="32"/>
  <c r="AB59" i="32" s="1"/>
  <c r="AA59" i="32" s="1"/>
  <c r="I58" i="32"/>
  <c r="H58" i="32"/>
  <c r="T57" i="32"/>
  <c r="Q57" i="32"/>
  <c r="T56" i="32"/>
  <c r="Q56" i="32"/>
  <c r="T55" i="32"/>
  <c r="Q55" i="32"/>
  <c r="AB56" i="32" s="1"/>
  <c r="AA56" i="32" s="1"/>
  <c r="X54" i="32"/>
  <c r="Z54" i="32" s="1"/>
  <c r="T54" i="32"/>
  <c r="Q54" i="32"/>
  <c r="AB55" i="32" s="1"/>
  <c r="AA55" i="32" s="1"/>
  <c r="T53" i="32"/>
  <c r="Q53" i="32"/>
  <c r="T52" i="32"/>
  <c r="Q52" i="32"/>
  <c r="X52" i="32" s="1"/>
  <c r="H52" i="32"/>
  <c r="I52" i="32" s="1"/>
  <c r="X51" i="32"/>
  <c r="Z51" i="32" s="1"/>
  <c r="T51" i="32"/>
  <c r="Q51" i="32"/>
  <c r="T50" i="32"/>
  <c r="Q50" i="32"/>
  <c r="AB51" i="32" s="1"/>
  <c r="AA51" i="32" s="1"/>
  <c r="T49" i="32"/>
  <c r="Q49" i="32"/>
  <c r="T48" i="32"/>
  <c r="Q48" i="32"/>
  <c r="AB47" i="32"/>
  <c r="AA47" i="32" s="1"/>
  <c r="Y47" i="32"/>
  <c r="X47" i="32"/>
  <c r="Z47" i="32" s="1"/>
  <c r="T47" i="32"/>
  <c r="Q47" i="32"/>
  <c r="AB46" i="32"/>
  <c r="AA46" i="32" s="1"/>
  <c r="X46" i="32"/>
  <c r="Z46" i="32" s="1"/>
  <c r="T46" i="32"/>
  <c r="Q46" i="32"/>
  <c r="H46" i="32"/>
  <c r="I46" i="32" s="1"/>
  <c r="T45" i="32"/>
  <c r="Q45" i="32"/>
  <c r="X45" i="32" s="1"/>
  <c r="T44" i="32"/>
  <c r="Q44" i="32"/>
  <c r="T43" i="32"/>
  <c r="Q43" i="32"/>
  <c r="AB44" i="32" s="1"/>
  <c r="AA44" i="32" s="1"/>
  <c r="T42" i="32"/>
  <c r="Q42" i="32"/>
  <c r="T41" i="32"/>
  <c r="Q41" i="32"/>
  <c r="AB42" i="32" s="1"/>
  <c r="AA42" i="32" s="1"/>
  <c r="X40" i="32"/>
  <c r="Z40" i="32" s="1"/>
  <c r="T40" i="32"/>
  <c r="Q40" i="32"/>
  <c r="AB41" i="32" s="1"/>
  <c r="AA41" i="32" s="1"/>
  <c r="H40" i="32"/>
  <c r="T39" i="32"/>
  <c r="Q39" i="32"/>
  <c r="T38" i="32"/>
  <c r="Q38" i="32"/>
  <c r="AB39" i="32" s="1"/>
  <c r="AA39" i="32" s="1"/>
  <c r="T37" i="32"/>
  <c r="Q37" i="32"/>
  <c r="T36" i="32"/>
  <c r="Q36" i="32"/>
  <c r="X37" i="32" s="1"/>
  <c r="Z37" i="32" s="1"/>
  <c r="T35" i="32"/>
  <c r="Q35" i="32"/>
  <c r="AB36" i="32" s="1"/>
  <c r="AA36" i="32" s="1"/>
  <c r="T34" i="32"/>
  <c r="Q34" i="32"/>
  <c r="X34" i="32" s="1"/>
  <c r="H34" i="32"/>
  <c r="I34" i="32" s="1"/>
  <c r="T33" i="32"/>
  <c r="Q33" i="32"/>
  <c r="X32" i="32"/>
  <c r="T32" i="32"/>
  <c r="Q32" i="32"/>
  <c r="X31" i="32"/>
  <c r="T31" i="32"/>
  <c r="Q31" i="32"/>
  <c r="T30" i="32"/>
  <c r="Q30" i="32"/>
  <c r="AB31" i="32" s="1"/>
  <c r="AA31" i="32" s="1"/>
  <c r="T29" i="32"/>
  <c r="Q29" i="32"/>
  <c r="X30" i="32" s="1"/>
  <c r="Y30" i="32" s="1"/>
  <c r="T28" i="32"/>
  <c r="Q28" i="32"/>
  <c r="AB28" i="32" s="1"/>
  <c r="AA28" i="32" s="1"/>
  <c r="I28" i="32"/>
  <c r="H28" i="32"/>
  <c r="T27" i="32"/>
  <c r="Q27" i="32"/>
  <c r="T26" i="32"/>
  <c r="Q26" i="32"/>
  <c r="AB27" i="32" s="1"/>
  <c r="AA27" i="32" s="1"/>
  <c r="T25" i="32"/>
  <c r="Q25" i="32"/>
  <c r="T24" i="32"/>
  <c r="Q24" i="32"/>
  <c r="AB25" i="32" s="1"/>
  <c r="AA25" i="32" s="1"/>
  <c r="X23" i="32"/>
  <c r="Z23" i="32" s="1"/>
  <c r="T23" i="32"/>
  <c r="Q23" i="32"/>
  <c r="AB22" i="32"/>
  <c r="AA22" i="32" s="1"/>
  <c r="Y22" i="32"/>
  <c r="AC22" i="32" s="1"/>
  <c r="T22" i="32"/>
  <c r="Q22" i="32"/>
  <c r="X22" i="32" s="1"/>
  <c r="Z22" i="32" s="1"/>
  <c r="I22" i="32"/>
  <c r="H22" i="32"/>
  <c r="T21" i="32"/>
  <c r="Q21" i="32"/>
  <c r="T20" i="32"/>
  <c r="Q20" i="32"/>
  <c r="AB21" i="32" s="1"/>
  <c r="AA21" i="32" s="1"/>
  <c r="T19" i="32"/>
  <c r="Q19" i="32"/>
  <c r="X20" i="32" s="1"/>
  <c r="Z20" i="32" s="1"/>
  <c r="T18" i="32"/>
  <c r="Q18" i="32"/>
  <c r="X19" i="32" s="1"/>
  <c r="Z19" i="32" s="1"/>
  <c r="T17" i="32"/>
  <c r="Q17" i="32"/>
  <c r="AB16" i="32"/>
  <c r="AA16" i="32" s="1"/>
  <c r="T16" i="32"/>
  <c r="Q16" i="32"/>
  <c r="H16" i="32"/>
  <c r="I16" i="32" s="1"/>
  <c r="T15" i="32"/>
  <c r="Q15" i="32"/>
  <c r="T14" i="32"/>
  <c r="Q14" i="32"/>
  <c r="T13" i="32"/>
  <c r="Q13" i="32"/>
  <c r="AB14" i="32" s="1"/>
  <c r="AA14" i="32" s="1"/>
  <c r="T12" i="32"/>
  <c r="Q12" i="32"/>
  <c r="T11" i="32"/>
  <c r="Q11" i="32"/>
  <c r="T10" i="32"/>
  <c r="Q10" i="32"/>
  <c r="H10" i="32"/>
  <c r="I10" i="32" s="1"/>
  <c r="T69" i="31"/>
  <c r="Q69" i="31"/>
  <c r="T68" i="31"/>
  <c r="Q68" i="31"/>
  <c r="AB69" i="31" s="1"/>
  <c r="AA69" i="31" s="1"/>
  <c r="T67" i="31"/>
  <c r="Q67" i="31"/>
  <c r="AB68" i="31" s="1"/>
  <c r="AA68" i="31" s="1"/>
  <c r="T66" i="31"/>
  <c r="Q66" i="31"/>
  <c r="T65" i="31"/>
  <c r="Q65" i="31"/>
  <c r="X64" i="31"/>
  <c r="T64" i="31"/>
  <c r="Q64" i="31"/>
  <c r="H64" i="31"/>
  <c r="I64" i="31" s="1"/>
  <c r="T63" i="31"/>
  <c r="Q63" i="31"/>
  <c r="AB63" i="31" s="1"/>
  <c r="AA63" i="31" s="1"/>
  <c r="T62" i="31"/>
  <c r="Q62" i="31"/>
  <c r="T61" i="31"/>
  <c r="Q61" i="31"/>
  <c r="T60" i="31"/>
  <c r="Q60" i="31"/>
  <c r="AB60" i="31" s="1"/>
  <c r="AA60" i="31" s="1"/>
  <c r="T59" i="31"/>
  <c r="Q59" i="31"/>
  <c r="T58" i="31"/>
  <c r="Q58" i="31"/>
  <c r="AB59" i="31" s="1"/>
  <c r="AA59" i="31" s="1"/>
  <c r="I58" i="31"/>
  <c r="H58" i="31"/>
  <c r="T57" i="31"/>
  <c r="Q57" i="31"/>
  <c r="AB57" i="31" s="1"/>
  <c r="AA57" i="31" s="1"/>
  <c r="T56" i="31"/>
  <c r="Q56" i="31"/>
  <c r="X57" i="31" s="1"/>
  <c r="Y57" i="31" s="1"/>
  <c r="T55" i="31"/>
  <c r="Q55" i="31"/>
  <c r="AB56" i="31" s="1"/>
  <c r="AA56" i="31" s="1"/>
  <c r="T54" i="31"/>
  <c r="Q54" i="31"/>
  <c r="T53" i="31"/>
  <c r="Q53" i="31"/>
  <c r="AB54" i="31" s="1"/>
  <c r="AA54" i="31" s="1"/>
  <c r="T52" i="31"/>
  <c r="Q52" i="31"/>
  <c r="AB53" i="31" s="1"/>
  <c r="AA53" i="31" s="1"/>
  <c r="H52" i="31"/>
  <c r="I52" i="31" s="1"/>
  <c r="T51" i="31"/>
  <c r="Q51" i="31"/>
  <c r="T50" i="31"/>
  <c r="Q50" i="31"/>
  <c r="AB51" i="31" s="1"/>
  <c r="AA51" i="31" s="1"/>
  <c r="T49" i="31"/>
  <c r="Q49" i="31"/>
  <c r="T48" i="31"/>
  <c r="Q48" i="31"/>
  <c r="X49" i="31" s="1"/>
  <c r="T47" i="31"/>
  <c r="Q47" i="31"/>
  <c r="AB46" i="31"/>
  <c r="AA46" i="31" s="1"/>
  <c r="T46" i="31"/>
  <c r="Q46" i="31"/>
  <c r="X47" i="31" s="1"/>
  <c r="Z47" i="31" s="1"/>
  <c r="H46" i="31"/>
  <c r="I46" i="31" s="1"/>
  <c r="Z45" i="31"/>
  <c r="X45" i="31"/>
  <c r="Y45" i="31" s="1"/>
  <c r="T45" i="31"/>
  <c r="Q45" i="31"/>
  <c r="T44" i="31"/>
  <c r="Q44" i="31"/>
  <c r="T43" i="31"/>
  <c r="Q43" i="31"/>
  <c r="AB43" i="31" s="1"/>
  <c r="AA43" i="31" s="1"/>
  <c r="T42" i="31"/>
  <c r="Q42" i="31"/>
  <c r="T41" i="31"/>
  <c r="Q41" i="31"/>
  <c r="AB42" i="31" s="1"/>
  <c r="AA42" i="31" s="1"/>
  <c r="AB40" i="31"/>
  <c r="AA40" i="31" s="1"/>
  <c r="T40" i="31"/>
  <c r="Q40" i="31"/>
  <c r="H40" i="31"/>
  <c r="I40" i="31" s="1"/>
  <c r="T39" i="31"/>
  <c r="Q39" i="31"/>
  <c r="T38" i="31"/>
  <c r="Q38" i="31"/>
  <c r="AB39" i="31" s="1"/>
  <c r="AA39" i="31" s="1"/>
  <c r="T37" i="31"/>
  <c r="Q37" i="31"/>
  <c r="T36" i="31"/>
  <c r="Q36" i="31"/>
  <c r="AB37" i="31" s="1"/>
  <c r="AA37" i="31" s="1"/>
  <c r="T35" i="31"/>
  <c r="Q35" i="31"/>
  <c r="Z34" i="31"/>
  <c r="X34" i="31"/>
  <c r="Y34" i="31" s="1"/>
  <c r="T34" i="31"/>
  <c r="Q34" i="31"/>
  <c r="AB34" i="31" s="1"/>
  <c r="AA34" i="31" s="1"/>
  <c r="H34" i="31"/>
  <c r="I34" i="31" s="1"/>
  <c r="T33" i="31"/>
  <c r="Q33" i="31"/>
  <c r="T32" i="31"/>
  <c r="Q32" i="31"/>
  <c r="T31" i="31"/>
  <c r="Q31" i="31"/>
  <c r="T30" i="31"/>
  <c r="Q30" i="31"/>
  <c r="X29" i="31"/>
  <c r="T29" i="31"/>
  <c r="Q29" i="31"/>
  <c r="T28" i="31"/>
  <c r="Q28" i="31"/>
  <c r="H28" i="31"/>
  <c r="I28" i="31" s="1"/>
  <c r="T27" i="31"/>
  <c r="Q27" i="31"/>
  <c r="AB27" i="31" s="1"/>
  <c r="AA27" i="31" s="1"/>
  <c r="T26" i="31"/>
  <c r="Q26" i="31"/>
  <c r="T25" i="31"/>
  <c r="Q25" i="31"/>
  <c r="AB26" i="31" s="1"/>
  <c r="AA26" i="31" s="1"/>
  <c r="T24" i="31"/>
  <c r="Q24" i="31"/>
  <c r="T23" i="31"/>
  <c r="Q23" i="31"/>
  <c r="X24" i="31" s="1"/>
  <c r="T22" i="31"/>
  <c r="Q22" i="31"/>
  <c r="H22" i="31"/>
  <c r="T21" i="31"/>
  <c r="Q21" i="31"/>
  <c r="AB21" i="31" s="1"/>
  <c r="AA21" i="31" s="1"/>
  <c r="AB20" i="31"/>
  <c r="AA20" i="31" s="1"/>
  <c r="T20" i="31"/>
  <c r="Q20" i="31"/>
  <c r="T19" i="31"/>
  <c r="Q19" i="31"/>
  <c r="X20" i="31" s="1"/>
  <c r="T18" i="31"/>
  <c r="Q18" i="31"/>
  <c r="Z17" i="31"/>
  <c r="X17" i="31"/>
  <c r="Y17" i="31" s="1"/>
  <c r="T17" i="31"/>
  <c r="Q17" i="31"/>
  <c r="X16" i="31"/>
  <c r="Z16" i="31" s="1"/>
  <c r="T16" i="31"/>
  <c r="Q16" i="31"/>
  <c r="H16" i="31"/>
  <c r="I16" i="31" s="1"/>
  <c r="T15" i="31"/>
  <c r="Q15" i="31"/>
  <c r="T14" i="31"/>
  <c r="Q14" i="31"/>
  <c r="AB15" i="31" s="1"/>
  <c r="AA15" i="31" s="1"/>
  <c r="T13" i="31"/>
  <c r="Q13" i="31"/>
  <c r="T12" i="31"/>
  <c r="Q12" i="31"/>
  <c r="AB13" i="31" s="1"/>
  <c r="AA13" i="31" s="1"/>
  <c r="T11" i="31"/>
  <c r="Q11" i="31"/>
  <c r="T10" i="31"/>
  <c r="Q10" i="31"/>
  <c r="I10" i="31"/>
  <c r="H10" i="31"/>
  <c r="T69" i="30"/>
  <c r="Q69" i="30"/>
  <c r="AB69" i="30" s="1"/>
  <c r="AA69" i="30" s="1"/>
  <c r="T68" i="30"/>
  <c r="Q68" i="30"/>
  <c r="T67" i="30"/>
  <c r="Q67" i="30"/>
  <c r="AB68" i="30" s="1"/>
  <c r="AA68" i="30" s="1"/>
  <c r="T66" i="30"/>
  <c r="Q66" i="30"/>
  <c r="AB67" i="30" s="1"/>
  <c r="AA67" i="30" s="1"/>
  <c r="X65" i="30"/>
  <c r="T65" i="30"/>
  <c r="Q65" i="30"/>
  <c r="T64" i="30"/>
  <c r="Q64" i="30"/>
  <c r="AB65" i="30" s="1"/>
  <c r="AA65" i="30" s="1"/>
  <c r="H64" i="30"/>
  <c r="I64" i="30" s="1"/>
  <c r="T63" i="30"/>
  <c r="Q63" i="30"/>
  <c r="T62" i="30"/>
  <c r="Q62" i="30"/>
  <c r="T61" i="30"/>
  <c r="Q61" i="30"/>
  <c r="T60" i="30"/>
  <c r="Q60" i="30"/>
  <c r="X61" i="30" s="1"/>
  <c r="T59" i="30"/>
  <c r="Q59" i="30"/>
  <c r="AB60" i="30" s="1"/>
  <c r="AA60" i="30" s="1"/>
  <c r="T58" i="30"/>
  <c r="Q58" i="30"/>
  <c r="AB59" i="30" s="1"/>
  <c r="AA59" i="30" s="1"/>
  <c r="H58" i="30"/>
  <c r="T57" i="30"/>
  <c r="Q57" i="30"/>
  <c r="X57" i="30" s="1"/>
  <c r="T56" i="30"/>
  <c r="Q56" i="30"/>
  <c r="AB57" i="30" s="1"/>
  <c r="AA57" i="30" s="1"/>
  <c r="T55" i="30"/>
  <c r="Q55" i="30"/>
  <c r="AB56" i="30" s="1"/>
  <c r="AA56" i="30" s="1"/>
  <c r="T54" i="30"/>
  <c r="Q54" i="30"/>
  <c r="X53" i="30"/>
  <c r="Z53" i="30" s="1"/>
  <c r="T53" i="30"/>
  <c r="Q53" i="30"/>
  <c r="X52" i="30"/>
  <c r="T52" i="30"/>
  <c r="Q52" i="30"/>
  <c r="AB52" i="30" s="1"/>
  <c r="AA52" i="30" s="1"/>
  <c r="H52" i="30"/>
  <c r="I52" i="30" s="1"/>
  <c r="T51" i="30"/>
  <c r="Q51" i="30"/>
  <c r="T50" i="30"/>
  <c r="Q50" i="30"/>
  <c r="AB51" i="30" s="1"/>
  <c r="AA51" i="30" s="1"/>
  <c r="T49" i="30"/>
  <c r="Q49" i="30"/>
  <c r="X50" i="30" s="1"/>
  <c r="Z50" i="30" s="1"/>
  <c r="T48" i="30"/>
  <c r="Q48" i="30"/>
  <c r="T47" i="30"/>
  <c r="Q47" i="30"/>
  <c r="AB48" i="30" s="1"/>
  <c r="AA48" i="30" s="1"/>
  <c r="AB46" i="30"/>
  <c r="AA46" i="30" s="1"/>
  <c r="T46" i="30"/>
  <c r="Q46" i="30"/>
  <c r="H46" i="30"/>
  <c r="I46" i="30" s="1"/>
  <c r="T45" i="30"/>
  <c r="Q45" i="30"/>
  <c r="AB45" i="30" s="1"/>
  <c r="AA45" i="30" s="1"/>
  <c r="T44" i="30"/>
  <c r="Q44" i="30"/>
  <c r="X45" i="30" s="1"/>
  <c r="T43" i="30"/>
  <c r="Q43" i="30"/>
  <c r="T42" i="30"/>
  <c r="Q42" i="30"/>
  <c r="AB43" i="30" s="1"/>
  <c r="AA43" i="30" s="1"/>
  <c r="T41" i="30"/>
  <c r="Q41" i="30"/>
  <c r="T40" i="30"/>
  <c r="Q40" i="30"/>
  <c r="AB40" i="30" s="1"/>
  <c r="AA40" i="30" s="1"/>
  <c r="I40" i="30"/>
  <c r="H40" i="30"/>
  <c r="T39" i="30"/>
  <c r="Q39" i="30"/>
  <c r="T38" i="30"/>
  <c r="Q38" i="30"/>
  <c r="T37" i="30"/>
  <c r="Q37" i="30"/>
  <c r="X36" i="30"/>
  <c r="Z36" i="30" s="1"/>
  <c r="T36" i="30"/>
  <c r="Q36" i="30"/>
  <c r="T35" i="30"/>
  <c r="Q35" i="30"/>
  <c r="AB34" i="30"/>
  <c r="AA34" i="30" s="1"/>
  <c r="T34" i="30"/>
  <c r="Q34" i="30"/>
  <c r="H34" i="30"/>
  <c r="I34" i="30" s="1"/>
  <c r="T33" i="30"/>
  <c r="Q33" i="30"/>
  <c r="AB33" i="30" s="1"/>
  <c r="AA33" i="30" s="1"/>
  <c r="T32" i="30"/>
  <c r="Q32" i="30"/>
  <c r="T31" i="30"/>
  <c r="Q31" i="30"/>
  <c r="T30" i="30"/>
  <c r="Q30" i="30"/>
  <c r="AB29" i="30"/>
  <c r="AA29" i="30" s="1"/>
  <c r="T29" i="30"/>
  <c r="Q29" i="30"/>
  <c r="AB28" i="30"/>
  <c r="AA28" i="30"/>
  <c r="T28" i="30"/>
  <c r="Q28" i="30"/>
  <c r="X28" i="30" s="1"/>
  <c r="H28" i="30"/>
  <c r="I28" i="30" s="1"/>
  <c r="T27" i="30"/>
  <c r="Q27" i="30"/>
  <c r="T26" i="30"/>
  <c r="Q26" i="30"/>
  <c r="X27" i="30" s="1"/>
  <c r="T25" i="30"/>
  <c r="Q25" i="30"/>
  <c r="AB26" i="30" s="1"/>
  <c r="AA26" i="30" s="1"/>
  <c r="T24" i="30"/>
  <c r="Q24" i="30"/>
  <c r="AB25" i="30" s="1"/>
  <c r="AA25" i="30" s="1"/>
  <c r="T23" i="30"/>
  <c r="Q23" i="30"/>
  <c r="X22" i="30"/>
  <c r="Z22" i="30" s="1"/>
  <c r="T22" i="30"/>
  <c r="Q22" i="30"/>
  <c r="H22" i="30"/>
  <c r="T21" i="30"/>
  <c r="Q21" i="30"/>
  <c r="AB21" i="30" s="1"/>
  <c r="AA21" i="30" s="1"/>
  <c r="T20" i="30"/>
  <c r="Q20" i="30"/>
  <c r="X19" i="30"/>
  <c r="Z19" i="30" s="1"/>
  <c r="T19" i="30"/>
  <c r="Q19" i="30"/>
  <c r="X18" i="30"/>
  <c r="T18" i="30"/>
  <c r="Q18" i="30"/>
  <c r="X17" i="30"/>
  <c r="Y17" i="30" s="1"/>
  <c r="T17" i="30"/>
  <c r="Q17" i="30"/>
  <c r="AB18" i="30" s="1"/>
  <c r="AA18" i="30" s="1"/>
  <c r="AB16" i="30"/>
  <c r="AA16" i="30"/>
  <c r="X16" i="30"/>
  <c r="T16" i="30"/>
  <c r="Q16" i="30"/>
  <c r="H16" i="30"/>
  <c r="I16" i="30" s="1"/>
  <c r="X15" i="30"/>
  <c r="Z15" i="30" s="1"/>
  <c r="T15" i="30"/>
  <c r="Q15" i="30"/>
  <c r="AB14" i="30"/>
  <c r="AA14" i="30" s="1"/>
  <c r="T14" i="30"/>
  <c r="Q14" i="30"/>
  <c r="AB15" i="30" s="1"/>
  <c r="AA15" i="30" s="1"/>
  <c r="T13" i="30"/>
  <c r="Q13" i="30"/>
  <c r="X14" i="30" s="1"/>
  <c r="Y14" i="30" s="1"/>
  <c r="T12" i="30"/>
  <c r="Q12" i="30"/>
  <c r="T11" i="30"/>
  <c r="Q11" i="30"/>
  <c r="T10" i="30"/>
  <c r="Q10" i="30"/>
  <c r="H10" i="30"/>
  <c r="T69" i="29"/>
  <c r="Q69" i="29"/>
  <c r="T68" i="29"/>
  <c r="Q68" i="29"/>
  <c r="X67" i="29"/>
  <c r="Z67" i="29" s="1"/>
  <c r="T67" i="29"/>
  <c r="Q67" i="29"/>
  <c r="Z66" i="29"/>
  <c r="T66" i="29"/>
  <c r="Q66" i="29"/>
  <c r="T65" i="29"/>
  <c r="Q65" i="29"/>
  <c r="X66" i="29" s="1"/>
  <c r="Y66" i="29" s="1"/>
  <c r="AB64" i="29"/>
  <c r="AA64" i="29"/>
  <c r="T64" i="29"/>
  <c r="Q64" i="29"/>
  <c r="X65" i="29" s="1"/>
  <c r="H64" i="29"/>
  <c r="I64" i="29" s="1"/>
  <c r="T63" i="29"/>
  <c r="Q63" i="29"/>
  <c r="AB63" i="29" s="1"/>
  <c r="AA63" i="29" s="1"/>
  <c r="T62" i="29"/>
  <c r="Q62" i="29"/>
  <c r="X63" i="29" s="1"/>
  <c r="Y63" i="29" s="1"/>
  <c r="AB61" i="29"/>
  <c r="AA61" i="29"/>
  <c r="T61" i="29"/>
  <c r="Q61" i="29"/>
  <c r="X62" i="29" s="1"/>
  <c r="T60" i="29"/>
  <c r="Q60" i="29"/>
  <c r="T59" i="29"/>
  <c r="Q59" i="29"/>
  <c r="X60" i="29" s="1"/>
  <c r="T58" i="29"/>
  <c r="Q58" i="29"/>
  <c r="H58" i="29"/>
  <c r="I58" i="29" s="1"/>
  <c r="T57" i="29"/>
  <c r="Q57" i="29"/>
  <c r="T56" i="29"/>
  <c r="Q56" i="29"/>
  <c r="X57" i="29" s="1"/>
  <c r="T55" i="29"/>
  <c r="Q55" i="29"/>
  <c r="X54" i="29"/>
  <c r="Z54" i="29" s="1"/>
  <c r="T54" i="29"/>
  <c r="Q54" i="29"/>
  <c r="X53" i="29"/>
  <c r="Z53" i="29" s="1"/>
  <c r="T53" i="29"/>
  <c r="Q53" i="29"/>
  <c r="T52" i="29"/>
  <c r="Q52" i="29"/>
  <c r="AB52" i="29" s="1"/>
  <c r="AA52" i="29" s="1"/>
  <c r="H52" i="29"/>
  <c r="I52" i="29" s="1"/>
  <c r="X51" i="29"/>
  <c r="Z51" i="29" s="1"/>
  <c r="T51" i="29"/>
  <c r="Q51" i="29"/>
  <c r="X50" i="29"/>
  <c r="Z50" i="29" s="1"/>
  <c r="T50" i="29"/>
  <c r="Q50" i="29"/>
  <c r="AB51" i="29" s="1"/>
  <c r="AA51" i="29" s="1"/>
  <c r="T49" i="29"/>
  <c r="Q49" i="29"/>
  <c r="AB50" i="29" s="1"/>
  <c r="AA50" i="29" s="1"/>
  <c r="T48" i="29"/>
  <c r="Q48" i="29"/>
  <c r="X49" i="29" s="1"/>
  <c r="Y49" i="29" s="1"/>
  <c r="AB47" i="29"/>
  <c r="AA47" i="29"/>
  <c r="T47" i="29"/>
  <c r="Q47" i="29"/>
  <c r="X48" i="29" s="1"/>
  <c r="AB46" i="29"/>
  <c r="AA46" i="29" s="1"/>
  <c r="X46" i="29"/>
  <c r="Z46" i="29" s="1"/>
  <c r="T46" i="29"/>
  <c r="Q46" i="29"/>
  <c r="H46" i="29"/>
  <c r="I46" i="29" s="1"/>
  <c r="T45" i="29"/>
  <c r="Q45" i="29"/>
  <c r="T44" i="29"/>
  <c r="Q44" i="29"/>
  <c r="X45" i="29" s="1"/>
  <c r="T43" i="29"/>
  <c r="Q43" i="29"/>
  <c r="AB44" i="29" s="1"/>
  <c r="AA44" i="29" s="1"/>
  <c r="T42" i="29"/>
  <c r="Q42" i="29"/>
  <c r="T41" i="29"/>
  <c r="Q41" i="29"/>
  <c r="AB42" i="29" s="1"/>
  <c r="AA42" i="29" s="1"/>
  <c r="T40" i="29"/>
  <c r="Q40" i="29"/>
  <c r="H40" i="29"/>
  <c r="T39" i="29"/>
  <c r="Q39" i="29"/>
  <c r="T38" i="29"/>
  <c r="Q38" i="29"/>
  <c r="AB39" i="29" s="1"/>
  <c r="AA39" i="29" s="1"/>
  <c r="T37" i="29"/>
  <c r="Q37" i="29"/>
  <c r="AB38" i="29" s="1"/>
  <c r="AA38" i="29" s="1"/>
  <c r="T36" i="29"/>
  <c r="Q36" i="29"/>
  <c r="T35" i="29"/>
  <c r="Q35" i="29"/>
  <c r="X36" i="29" s="1"/>
  <c r="Z36" i="29" s="1"/>
  <c r="T34" i="29"/>
  <c r="Q34" i="29"/>
  <c r="I34" i="29"/>
  <c r="H34" i="29"/>
  <c r="T33" i="29"/>
  <c r="Q33" i="29"/>
  <c r="AB33" i="29" s="1"/>
  <c r="AA33" i="29" s="1"/>
  <c r="T32" i="29"/>
  <c r="Q32" i="29"/>
  <c r="X33" i="29" s="1"/>
  <c r="Z33" i="29" s="1"/>
  <c r="T31" i="29"/>
  <c r="Q31" i="29"/>
  <c r="AB32" i="29" s="1"/>
  <c r="AA32" i="29" s="1"/>
  <c r="T30" i="29"/>
  <c r="Q30" i="29"/>
  <c r="AB30" i="29" s="1"/>
  <c r="AA30" i="29" s="1"/>
  <c r="T29" i="29"/>
  <c r="Q29" i="29"/>
  <c r="T28" i="29"/>
  <c r="Q28" i="29"/>
  <c r="AB28" i="29" s="1"/>
  <c r="AA28" i="29" s="1"/>
  <c r="H28" i="29"/>
  <c r="I28" i="29" s="1"/>
  <c r="T27" i="29"/>
  <c r="Q27" i="29"/>
  <c r="T26" i="29"/>
  <c r="Q26" i="29"/>
  <c r="AB27" i="29" s="1"/>
  <c r="AA27" i="29" s="1"/>
  <c r="T25" i="29"/>
  <c r="Q25" i="29"/>
  <c r="T24" i="29"/>
  <c r="Q24" i="29"/>
  <c r="AB25" i="29" s="1"/>
  <c r="AA25" i="29" s="1"/>
  <c r="T23" i="29"/>
  <c r="Q23" i="29"/>
  <c r="X22" i="29"/>
  <c r="Z22" i="29" s="1"/>
  <c r="T22" i="29"/>
  <c r="Q22" i="29"/>
  <c r="H22" i="29"/>
  <c r="T21" i="29"/>
  <c r="Q21" i="29"/>
  <c r="T20" i="29"/>
  <c r="Q20" i="29"/>
  <c r="AB19" i="29"/>
  <c r="AA19" i="29" s="1"/>
  <c r="T19" i="29"/>
  <c r="Q19" i="29"/>
  <c r="AB20" i="29" s="1"/>
  <c r="AA20" i="29" s="1"/>
  <c r="AB18" i="29"/>
  <c r="AA18" i="29" s="1"/>
  <c r="T18" i="29"/>
  <c r="Q18" i="29"/>
  <c r="X19" i="29" s="1"/>
  <c r="Z19" i="29" s="1"/>
  <c r="T17" i="29"/>
  <c r="Q17" i="29"/>
  <c r="X18" i="29" s="1"/>
  <c r="AB16" i="29"/>
  <c r="AA16" i="29" s="1"/>
  <c r="T16" i="29"/>
  <c r="Q16" i="29"/>
  <c r="X17" i="29" s="1"/>
  <c r="H16" i="29"/>
  <c r="I16" i="29" s="1"/>
  <c r="T15" i="29"/>
  <c r="Q15" i="29"/>
  <c r="T14" i="29"/>
  <c r="Q14" i="29"/>
  <c r="AB15" i="29" s="1"/>
  <c r="AA15" i="29" s="1"/>
  <c r="T13" i="29"/>
  <c r="Q13" i="29"/>
  <c r="T12" i="29"/>
  <c r="Q12" i="29"/>
  <c r="AB13" i="29" s="1"/>
  <c r="AA13" i="29" s="1"/>
  <c r="T11" i="29"/>
  <c r="Q11" i="29"/>
  <c r="T10" i="29"/>
  <c r="Q10" i="29"/>
  <c r="I10" i="29"/>
  <c r="H10" i="29"/>
  <c r="T69" i="28"/>
  <c r="Q69" i="28"/>
  <c r="T68" i="28"/>
  <c r="Q68" i="28"/>
  <c r="AB69" i="28" s="1"/>
  <c r="AA69" i="28" s="1"/>
  <c r="T67" i="28"/>
  <c r="Q67" i="28"/>
  <c r="X66" i="28"/>
  <c r="Y66" i="28" s="1"/>
  <c r="T66" i="28"/>
  <c r="Q66" i="28"/>
  <c r="AB67" i="28" s="1"/>
  <c r="AA67" i="28" s="1"/>
  <c r="T65" i="28"/>
  <c r="Q65" i="28"/>
  <c r="AB66" i="28" s="1"/>
  <c r="AA66" i="28" s="1"/>
  <c r="T64" i="28"/>
  <c r="Q64" i="28"/>
  <c r="AB65" i="28" s="1"/>
  <c r="AA65" i="28" s="1"/>
  <c r="H64" i="28"/>
  <c r="I64" i="28" s="1"/>
  <c r="T63" i="28"/>
  <c r="Q63" i="28"/>
  <c r="T62" i="28"/>
  <c r="Q62" i="28"/>
  <c r="T61" i="28"/>
  <c r="Q61" i="28"/>
  <c r="AB62" i="28" s="1"/>
  <c r="AA62" i="28" s="1"/>
  <c r="T60" i="28"/>
  <c r="Q60" i="28"/>
  <c r="X61" i="28" s="1"/>
  <c r="T59" i="28"/>
  <c r="Q59" i="28"/>
  <c r="AB59" i="28" s="1"/>
  <c r="AA59" i="28" s="1"/>
  <c r="AB58" i="28"/>
  <c r="AA58" i="28" s="1"/>
  <c r="T58" i="28"/>
  <c r="Q58" i="28"/>
  <c r="I58" i="28"/>
  <c r="H58" i="28"/>
  <c r="T57" i="28"/>
  <c r="Q57" i="28"/>
  <c r="T56" i="28"/>
  <c r="Q56" i="28"/>
  <c r="AB56" i="28" s="1"/>
  <c r="AA56" i="28" s="1"/>
  <c r="T55" i="28"/>
  <c r="Q55" i="28"/>
  <c r="X54" i="28"/>
  <c r="Z54" i="28" s="1"/>
  <c r="T54" i="28"/>
  <c r="Q54" i="28"/>
  <c r="AB55" i="28" s="1"/>
  <c r="AA55" i="28" s="1"/>
  <c r="T53" i="28"/>
  <c r="Q53" i="28"/>
  <c r="T52" i="28"/>
  <c r="Q52" i="28"/>
  <c r="AB52" i="28" s="1"/>
  <c r="AA52" i="28" s="1"/>
  <c r="H52" i="28"/>
  <c r="I52" i="28" s="1"/>
  <c r="T51" i="28"/>
  <c r="Q51" i="28"/>
  <c r="T50" i="28"/>
  <c r="Q50" i="28"/>
  <c r="AB51" i="28" s="1"/>
  <c r="AA51" i="28" s="1"/>
  <c r="T49" i="28"/>
  <c r="Q49" i="28"/>
  <c r="AB50" i="28" s="1"/>
  <c r="AA50" i="28" s="1"/>
  <c r="T48" i="28"/>
  <c r="Q48" i="28"/>
  <c r="X49" i="28" s="1"/>
  <c r="X47" i="28"/>
  <c r="Z47" i="28" s="1"/>
  <c r="T47" i="28"/>
  <c r="Q47" i="28"/>
  <c r="X46" i="28"/>
  <c r="Z46" i="28" s="1"/>
  <c r="T46" i="28"/>
  <c r="Q46" i="28"/>
  <c r="AB46" i="28" s="1"/>
  <c r="AA46" i="28" s="1"/>
  <c r="H46" i="28"/>
  <c r="I46" i="28" s="1"/>
  <c r="T45" i="28"/>
  <c r="Q45" i="28"/>
  <c r="X45" i="28" s="1"/>
  <c r="T44" i="28"/>
  <c r="Q44" i="28"/>
  <c r="X44" i="28" s="1"/>
  <c r="T43" i="28"/>
  <c r="Q43" i="28"/>
  <c r="AB44" i="28" s="1"/>
  <c r="AA44" i="28" s="1"/>
  <c r="T42" i="28"/>
  <c r="Q42" i="28"/>
  <c r="AB42" i="28" s="1"/>
  <c r="AA42" i="28" s="1"/>
  <c r="T41" i="28"/>
  <c r="Q41" i="28"/>
  <c r="X40" i="28"/>
  <c r="Z40" i="28" s="1"/>
  <c r="T40" i="28"/>
  <c r="Q40" i="28"/>
  <c r="AB41" i="28" s="1"/>
  <c r="AA41" i="28" s="1"/>
  <c r="H40" i="28"/>
  <c r="T39" i="28"/>
  <c r="Q39" i="28"/>
  <c r="AB39" i="28" s="1"/>
  <c r="AA39" i="28" s="1"/>
  <c r="T38" i="28"/>
  <c r="Q38" i="28"/>
  <c r="X37" i="28"/>
  <c r="Z37" i="28" s="1"/>
  <c r="T37" i="28"/>
  <c r="Q37" i="28"/>
  <c r="AB38" i="28" s="1"/>
  <c r="AA38" i="28" s="1"/>
  <c r="T36" i="28"/>
  <c r="Q36" i="28"/>
  <c r="T35" i="28"/>
  <c r="Q35" i="28"/>
  <c r="AB36" i="28" s="1"/>
  <c r="AA36" i="28" s="1"/>
  <c r="T34" i="28"/>
  <c r="Q34" i="28"/>
  <c r="X35" i="28" s="1"/>
  <c r="I34" i="28"/>
  <c r="H34" i="28"/>
  <c r="T33" i="28"/>
  <c r="Q33" i="28"/>
  <c r="T32" i="28"/>
  <c r="Q32" i="28"/>
  <c r="AB33" i="28" s="1"/>
  <c r="AA33" i="28" s="1"/>
  <c r="T31" i="28"/>
  <c r="Q31" i="28"/>
  <c r="T30" i="28"/>
  <c r="Q30" i="28"/>
  <c r="X30" i="28" s="1"/>
  <c r="T29" i="28"/>
  <c r="Q29" i="28"/>
  <c r="AB30" i="28" s="1"/>
  <c r="AA30" i="28" s="1"/>
  <c r="T28" i="28"/>
  <c r="Q28" i="28"/>
  <c r="AB28" i="28" s="1"/>
  <c r="AA28" i="28" s="1"/>
  <c r="I28" i="28"/>
  <c r="H28" i="28"/>
  <c r="T27" i="28"/>
  <c r="Q27" i="28"/>
  <c r="T26" i="28"/>
  <c r="Q26" i="28"/>
  <c r="AB27" i="28" s="1"/>
  <c r="AA27" i="28" s="1"/>
  <c r="T25" i="28"/>
  <c r="Q25" i="28"/>
  <c r="T24" i="28"/>
  <c r="Q24" i="28"/>
  <c r="T23" i="28"/>
  <c r="Q23" i="28"/>
  <c r="AB22" i="28"/>
  <c r="AA22" i="28" s="1"/>
  <c r="T22" i="28"/>
  <c r="Q22" i="28"/>
  <c r="AB23" i="28" s="1"/>
  <c r="AA23" i="28" s="1"/>
  <c r="H22" i="28"/>
  <c r="I22" i="28" s="1"/>
  <c r="T21" i="28"/>
  <c r="Q21" i="28"/>
  <c r="T20" i="28"/>
  <c r="Q20" i="28"/>
  <c r="T19" i="28"/>
  <c r="Q19" i="28"/>
  <c r="AB20" i="28" s="1"/>
  <c r="AA20" i="28" s="1"/>
  <c r="T18" i="28"/>
  <c r="Q18" i="28"/>
  <c r="AB19" i="28" s="1"/>
  <c r="AA19" i="28" s="1"/>
  <c r="T17" i="28"/>
  <c r="Q17" i="28"/>
  <c r="X18" i="28" s="1"/>
  <c r="AB16" i="28"/>
  <c r="AA16" i="28" s="1"/>
  <c r="T16" i="28"/>
  <c r="Q16" i="28"/>
  <c r="X16" i="28" s="1"/>
  <c r="I16" i="28"/>
  <c r="H16" i="28"/>
  <c r="T15" i="28"/>
  <c r="Q15" i="28"/>
  <c r="T14" i="28"/>
  <c r="Q14" i="28"/>
  <c r="X15" i="28" s="1"/>
  <c r="T13" i="28"/>
  <c r="Q13" i="28"/>
  <c r="T12" i="28"/>
  <c r="Q12" i="28"/>
  <c r="AB13" i="28" s="1"/>
  <c r="AA13" i="28" s="1"/>
  <c r="T11" i="28"/>
  <c r="Q11" i="28"/>
  <c r="T10" i="28"/>
  <c r="Q10" i="28"/>
  <c r="I10" i="28"/>
  <c r="H10" i="28"/>
  <c r="T69" i="27"/>
  <c r="Q69" i="27"/>
  <c r="T68" i="27"/>
  <c r="Q68" i="27"/>
  <c r="T67" i="27"/>
  <c r="Q67" i="27"/>
  <c r="T66" i="27"/>
  <c r="Q66" i="27"/>
  <c r="AB67" i="27" s="1"/>
  <c r="AA67" i="27" s="1"/>
  <c r="T65" i="27"/>
  <c r="Q65" i="27"/>
  <c r="T64" i="27"/>
  <c r="Q64" i="27"/>
  <c r="X64" i="27" s="1"/>
  <c r="H64" i="27"/>
  <c r="I64" i="27" s="1"/>
  <c r="T63" i="27"/>
  <c r="Q63" i="27"/>
  <c r="T62" i="27"/>
  <c r="Q62" i="27"/>
  <c r="AB63" i="27" s="1"/>
  <c r="AA63" i="27" s="1"/>
  <c r="T61" i="27"/>
  <c r="Q61" i="27"/>
  <c r="T60" i="27"/>
  <c r="Q60" i="27"/>
  <c r="X61" i="27" s="1"/>
  <c r="T59" i="27"/>
  <c r="Q59" i="27"/>
  <c r="T58" i="27"/>
  <c r="Q58" i="27"/>
  <c r="H58" i="27"/>
  <c r="T57" i="27"/>
  <c r="Q57" i="27"/>
  <c r="T56" i="27"/>
  <c r="Q56" i="27"/>
  <c r="AB57" i="27" s="1"/>
  <c r="AA57" i="27" s="1"/>
  <c r="T55" i="27"/>
  <c r="Q55" i="27"/>
  <c r="AB56" i="27" s="1"/>
  <c r="AA56" i="27" s="1"/>
  <c r="T54" i="27"/>
  <c r="Q54" i="27"/>
  <c r="X53" i="27"/>
  <c r="Z53" i="27" s="1"/>
  <c r="T53" i="27"/>
  <c r="Q53" i="27"/>
  <c r="X52" i="27"/>
  <c r="Z52" i="27" s="1"/>
  <c r="T52" i="27"/>
  <c r="Q52" i="27"/>
  <c r="AB52" i="27" s="1"/>
  <c r="AA52" i="27" s="1"/>
  <c r="H52" i="27"/>
  <c r="I52" i="27" s="1"/>
  <c r="T51" i="27"/>
  <c r="Q51" i="27"/>
  <c r="T50" i="27"/>
  <c r="Q50" i="27"/>
  <c r="X50" i="27" s="1"/>
  <c r="Z50" i="27" s="1"/>
  <c r="AB49" i="27"/>
  <c r="AA49" i="27" s="1"/>
  <c r="T49" i="27"/>
  <c r="Q49" i="27"/>
  <c r="T48" i="27"/>
  <c r="Q48" i="27"/>
  <c r="X49" i="27" s="1"/>
  <c r="T47" i="27"/>
  <c r="Q47" i="27"/>
  <c r="AB48" i="27" s="1"/>
  <c r="AA48" i="27" s="1"/>
  <c r="T46" i="27"/>
  <c r="Q46" i="27"/>
  <c r="X47" i="27" s="1"/>
  <c r="H46" i="27"/>
  <c r="I46" i="27" s="1"/>
  <c r="T45" i="27"/>
  <c r="Q45" i="27"/>
  <c r="T44" i="27"/>
  <c r="Q44" i="27"/>
  <c r="X45" i="27" s="1"/>
  <c r="T43" i="27"/>
  <c r="Q43" i="27"/>
  <c r="T42" i="27"/>
  <c r="Q42" i="27"/>
  <c r="AB43" i="27" s="1"/>
  <c r="AA43" i="27" s="1"/>
  <c r="T41" i="27"/>
  <c r="Q41" i="27"/>
  <c r="AB42" i="27" s="1"/>
  <c r="AA42" i="27" s="1"/>
  <c r="T40" i="27"/>
  <c r="Q40" i="27"/>
  <c r="AB40" i="27" s="1"/>
  <c r="AA40" i="27" s="1"/>
  <c r="H40" i="27"/>
  <c r="I40" i="27" s="1"/>
  <c r="T39" i="27"/>
  <c r="Q39" i="27"/>
  <c r="T38" i="27"/>
  <c r="Q38" i="27"/>
  <c r="T37" i="27"/>
  <c r="Q37" i="27"/>
  <c r="T36" i="27"/>
  <c r="Q36" i="27"/>
  <c r="T35" i="27"/>
  <c r="Q35" i="27"/>
  <c r="X36" i="27" s="1"/>
  <c r="Z36" i="27" s="1"/>
  <c r="T34" i="27"/>
  <c r="Q34" i="27"/>
  <c r="X35" i="27" s="1"/>
  <c r="H34" i="27"/>
  <c r="I34" i="27" s="1"/>
  <c r="T33" i="27"/>
  <c r="Q33" i="27"/>
  <c r="T32" i="27"/>
  <c r="Q32" i="27"/>
  <c r="X33" i="27" s="1"/>
  <c r="Z33" i="27" s="1"/>
  <c r="T31" i="27"/>
  <c r="Q31" i="27"/>
  <c r="T30" i="27"/>
  <c r="Q30" i="27"/>
  <c r="T29" i="27"/>
  <c r="Q29" i="27"/>
  <c r="X30" i="27" s="1"/>
  <c r="T28" i="27"/>
  <c r="Q28" i="27"/>
  <c r="X28" i="27" s="1"/>
  <c r="Z28" i="27" s="1"/>
  <c r="H28" i="27"/>
  <c r="I28" i="27" s="1"/>
  <c r="T27" i="27"/>
  <c r="Q27" i="27"/>
  <c r="T26" i="27"/>
  <c r="Q26" i="27"/>
  <c r="X27" i="27" s="1"/>
  <c r="T25" i="27"/>
  <c r="Q25" i="27"/>
  <c r="T24" i="27"/>
  <c r="Q24" i="27"/>
  <c r="T23" i="27"/>
  <c r="Q23" i="27"/>
  <c r="T22" i="27"/>
  <c r="Q22" i="27"/>
  <c r="AB23" i="27" s="1"/>
  <c r="AA23" i="27" s="1"/>
  <c r="H22" i="27"/>
  <c r="T21" i="27"/>
  <c r="Q21" i="27"/>
  <c r="AB21" i="27" s="1"/>
  <c r="AA21" i="27" s="1"/>
  <c r="T20" i="27"/>
  <c r="Q20" i="27"/>
  <c r="T19" i="27"/>
  <c r="Q19" i="27"/>
  <c r="T18" i="27"/>
  <c r="Q18" i="27"/>
  <c r="X19" i="27" s="1"/>
  <c r="Z19" i="27" s="1"/>
  <c r="T17" i="27"/>
  <c r="Q17" i="27"/>
  <c r="X18" i="27" s="1"/>
  <c r="T16" i="27"/>
  <c r="Q16" i="27"/>
  <c r="X16" i="27" s="1"/>
  <c r="H16" i="27"/>
  <c r="I16" i="27" s="1"/>
  <c r="T15" i="27"/>
  <c r="Q15" i="27"/>
  <c r="AB14" i="27"/>
  <c r="AA14" i="27" s="1"/>
  <c r="T14" i="27"/>
  <c r="Q14" i="27"/>
  <c r="AB15" i="27" s="1"/>
  <c r="AA15" i="27" s="1"/>
  <c r="T13" i="27"/>
  <c r="Q13" i="27"/>
  <c r="X14" i="27" s="1"/>
  <c r="Y14" i="27" s="1"/>
  <c r="T12" i="27"/>
  <c r="Q12" i="27"/>
  <c r="X13" i="27" s="1"/>
  <c r="T11" i="27"/>
  <c r="Q11" i="27"/>
  <c r="T10" i="27"/>
  <c r="Q10" i="27"/>
  <c r="H10" i="27"/>
  <c r="T69" i="26"/>
  <c r="Q69" i="26"/>
  <c r="T68" i="26"/>
  <c r="Q68" i="26"/>
  <c r="T67" i="26"/>
  <c r="Q67" i="26"/>
  <c r="T66" i="26"/>
  <c r="Q66" i="26"/>
  <c r="T65" i="26"/>
  <c r="Q65" i="26"/>
  <c r="T64" i="26"/>
  <c r="Q64" i="26"/>
  <c r="X64" i="26" s="1"/>
  <c r="H64" i="26"/>
  <c r="I64" i="26" s="1"/>
  <c r="T63" i="26"/>
  <c r="Q63" i="26"/>
  <c r="T62" i="26"/>
  <c r="Q62" i="26"/>
  <c r="X63" i="26" s="1"/>
  <c r="T61" i="26"/>
  <c r="Q61" i="26"/>
  <c r="AB62" i="26" s="1"/>
  <c r="AA62" i="26" s="1"/>
  <c r="T60" i="26"/>
  <c r="Q60" i="26"/>
  <c r="T59" i="26"/>
  <c r="Q59" i="26"/>
  <c r="AB60" i="26" s="1"/>
  <c r="AA60" i="26" s="1"/>
  <c r="T58" i="26"/>
  <c r="Q58" i="26"/>
  <c r="H58" i="26"/>
  <c r="T57" i="26"/>
  <c r="Q57" i="26"/>
  <c r="T56" i="26"/>
  <c r="Q56" i="26"/>
  <c r="AB57" i="26" s="1"/>
  <c r="AA57" i="26" s="1"/>
  <c r="T55" i="26"/>
  <c r="Q55" i="26"/>
  <c r="T54" i="26"/>
  <c r="Q54" i="26"/>
  <c r="T53" i="26"/>
  <c r="Q53" i="26"/>
  <c r="T52" i="26"/>
  <c r="Q52" i="26"/>
  <c r="X53" i="26" s="1"/>
  <c r="Z53" i="26" s="1"/>
  <c r="H52" i="26"/>
  <c r="I52" i="26" s="1"/>
  <c r="T51" i="26"/>
  <c r="Q51" i="26"/>
  <c r="T50" i="26"/>
  <c r="Q50" i="26"/>
  <c r="T49" i="26"/>
  <c r="Q49" i="26"/>
  <c r="X50" i="26" s="1"/>
  <c r="Z50" i="26" s="1"/>
  <c r="T48" i="26"/>
  <c r="Q48" i="26"/>
  <c r="T47" i="26"/>
  <c r="Q47" i="26"/>
  <c r="AB48" i="26" s="1"/>
  <c r="AA48" i="26" s="1"/>
  <c r="T46" i="26"/>
  <c r="Q46" i="26"/>
  <c r="H46" i="26"/>
  <c r="I46" i="26" s="1"/>
  <c r="T45" i="26"/>
  <c r="Q45" i="26"/>
  <c r="T44" i="26"/>
  <c r="Q44" i="26"/>
  <c r="AB45" i="26" s="1"/>
  <c r="AA45" i="26" s="1"/>
  <c r="T43" i="26"/>
  <c r="Q43" i="26"/>
  <c r="T42" i="26"/>
  <c r="Q42" i="26"/>
  <c r="AB43" i="26" s="1"/>
  <c r="AA43" i="26" s="1"/>
  <c r="T41" i="26"/>
  <c r="Q41" i="26"/>
  <c r="T40" i="26"/>
  <c r="Q40" i="26"/>
  <c r="AB40" i="26" s="1"/>
  <c r="AA40" i="26" s="1"/>
  <c r="H40" i="26"/>
  <c r="I40" i="26" s="1"/>
  <c r="T39" i="26"/>
  <c r="Q39" i="26"/>
  <c r="T38" i="26"/>
  <c r="Q38" i="26"/>
  <c r="AB39" i="26" s="1"/>
  <c r="AA39" i="26" s="1"/>
  <c r="T37" i="26"/>
  <c r="Q37" i="26"/>
  <c r="T36" i="26"/>
  <c r="Q36" i="26"/>
  <c r="T35" i="26"/>
  <c r="Q35" i="26"/>
  <c r="AB34" i="26"/>
  <c r="AA34" i="26" s="1"/>
  <c r="T34" i="26"/>
  <c r="Q34" i="26"/>
  <c r="AB35" i="26" s="1"/>
  <c r="AA35" i="26" s="1"/>
  <c r="H34" i="26"/>
  <c r="I34" i="26" s="1"/>
  <c r="T33" i="26"/>
  <c r="Q33" i="26"/>
  <c r="AB33" i="26" s="1"/>
  <c r="AA33" i="26" s="1"/>
  <c r="T32" i="26"/>
  <c r="Q32" i="26"/>
  <c r="T31" i="26"/>
  <c r="Q31" i="26"/>
  <c r="AB32" i="26" s="1"/>
  <c r="AA32" i="26" s="1"/>
  <c r="T30" i="26"/>
  <c r="Q30" i="26"/>
  <c r="AB31" i="26" s="1"/>
  <c r="AA31" i="26" s="1"/>
  <c r="T29" i="26"/>
  <c r="Q29" i="26"/>
  <c r="X28" i="26"/>
  <c r="Z28" i="26" s="1"/>
  <c r="T28" i="26"/>
  <c r="Q28" i="26"/>
  <c r="H28" i="26"/>
  <c r="I28" i="26" s="1"/>
  <c r="T27" i="26"/>
  <c r="Q27" i="26"/>
  <c r="T26" i="26"/>
  <c r="Q26" i="26"/>
  <c r="T25" i="26"/>
  <c r="Q25" i="26"/>
  <c r="AB26" i="26" s="1"/>
  <c r="AA26" i="26" s="1"/>
  <c r="T24" i="26"/>
  <c r="Q24" i="26"/>
  <c r="AB25" i="26" s="1"/>
  <c r="AA25" i="26" s="1"/>
  <c r="T23" i="26"/>
  <c r="Q23" i="26"/>
  <c r="T22" i="26"/>
  <c r="Q22" i="26"/>
  <c r="AB23" i="26" s="1"/>
  <c r="AA23" i="26" s="1"/>
  <c r="H22" i="26"/>
  <c r="T21" i="26"/>
  <c r="Q21" i="26"/>
  <c r="T20" i="26"/>
  <c r="Q20" i="26"/>
  <c r="T19" i="26"/>
  <c r="Q19" i="26"/>
  <c r="AB20" i="26" s="1"/>
  <c r="AA20" i="26" s="1"/>
  <c r="T18" i="26"/>
  <c r="Q18" i="26"/>
  <c r="T17" i="26"/>
  <c r="Q17" i="26"/>
  <c r="AB18" i="26" s="1"/>
  <c r="AA18" i="26" s="1"/>
  <c r="T16" i="26"/>
  <c r="Q16" i="26"/>
  <c r="H16" i="26"/>
  <c r="I16" i="26" s="1"/>
  <c r="T15" i="26"/>
  <c r="Q15" i="26"/>
  <c r="X15" i="26" s="1"/>
  <c r="Z15" i="26" s="1"/>
  <c r="T14" i="26"/>
  <c r="Q14" i="26"/>
  <c r="T13" i="26"/>
  <c r="Q13" i="26"/>
  <c r="AB14" i="26" s="1"/>
  <c r="AA14" i="26" s="1"/>
  <c r="T12" i="26"/>
  <c r="Q12" i="26"/>
  <c r="T11" i="26"/>
  <c r="Q11" i="26"/>
  <c r="T10" i="26"/>
  <c r="Q10" i="26"/>
  <c r="H10" i="26"/>
  <c r="K56" i="31"/>
  <c r="K39" i="32"/>
  <c r="K31" i="28"/>
  <c r="K14" i="27"/>
  <c r="K12" i="33"/>
  <c r="K54" i="33"/>
  <c r="K60" i="30"/>
  <c r="K47" i="30"/>
  <c r="K17" i="31"/>
  <c r="K45" i="28"/>
  <c r="K21" i="28"/>
  <c r="K33" i="28"/>
  <c r="K57" i="30"/>
  <c r="K67" i="32"/>
  <c r="K63" i="31"/>
  <c r="K62" i="26"/>
  <c r="K57" i="27"/>
  <c r="K43" i="29"/>
  <c r="K36" i="32"/>
  <c r="K13" i="30"/>
  <c r="K47" i="29"/>
  <c r="K62" i="34"/>
  <c r="K63" i="27"/>
  <c r="K15" i="32"/>
  <c r="K60" i="33"/>
  <c r="K23" i="29"/>
  <c r="K69" i="30"/>
  <c r="K47" i="32"/>
  <c r="K30" i="29"/>
  <c r="K38" i="32"/>
  <c r="K18" i="31"/>
  <c r="K61" i="29"/>
  <c r="K68" i="30"/>
  <c r="K24" i="34"/>
  <c r="K42" i="27"/>
  <c r="K23" i="32"/>
  <c r="K55" i="26"/>
  <c r="K11" i="27"/>
  <c r="K32" i="26"/>
  <c r="K20" i="27"/>
  <c r="K26" i="28"/>
  <c r="K32" i="34"/>
  <c r="K41" i="34"/>
  <c r="K18" i="27"/>
  <c r="K48" i="27"/>
  <c r="K62" i="33"/>
  <c r="K33" i="33"/>
  <c r="K59" i="34"/>
  <c r="K35" i="30"/>
  <c r="K27" i="32"/>
  <c r="K62" i="29"/>
  <c r="K37" i="29"/>
  <c r="K56" i="28"/>
  <c r="K41" i="29"/>
  <c r="K67" i="26"/>
  <c r="K21" i="32"/>
  <c r="K14" i="33"/>
  <c r="K26" i="26"/>
  <c r="K49" i="32"/>
  <c r="K48" i="33"/>
  <c r="K55" i="27"/>
  <c r="K23" i="28"/>
  <c r="K11" i="26"/>
  <c r="K15" i="29"/>
  <c r="K59" i="26"/>
  <c r="K60" i="31"/>
  <c r="K45" i="29"/>
  <c r="K35" i="26"/>
  <c r="K69" i="32"/>
  <c r="K11" i="34"/>
  <c r="K57" i="34"/>
  <c r="K59" i="33"/>
  <c r="K56" i="26"/>
  <c r="K55" i="32"/>
  <c r="K27" i="29"/>
  <c r="K44" i="29"/>
  <c r="K21" i="34"/>
  <c r="K65" i="31"/>
  <c r="K67" i="28"/>
  <c r="K27" i="33"/>
  <c r="K17" i="29"/>
  <c r="K45" i="31"/>
  <c r="K54" i="26"/>
  <c r="K41" i="30"/>
  <c r="K65" i="29"/>
  <c r="K60" i="32"/>
  <c r="K47" i="31"/>
  <c r="K11" i="33"/>
  <c r="K41" i="33"/>
  <c r="K19" i="31"/>
  <c r="K61" i="26"/>
  <c r="K67" i="33"/>
  <c r="K53" i="30"/>
  <c r="K27" i="28"/>
  <c r="K38" i="28"/>
  <c r="K57" i="31"/>
  <c r="K53" i="26"/>
  <c r="K39" i="29"/>
  <c r="K66" i="30"/>
  <c r="K12" i="29"/>
  <c r="K59" i="29"/>
  <c r="K29" i="34"/>
  <c r="K17" i="34"/>
  <c r="K57" i="33"/>
  <c r="K48" i="34"/>
  <c r="K29" i="28"/>
  <c r="K30" i="28"/>
  <c r="K56" i="29"/>
  <c r="K20" i="29"/>
  <c r="K19" i="28"/>
  <c r="K68" i="26"/>
  <c r="K32" i="27"/>
  <c r="K32" i="33"/>
  <c r="K33" i="32"/>
  <c r="K42" i="28"/>
  <c r="K42" i="31"/>
  <c r="K59" i="32"/>
  <c r="K41" i="28"/>
  <c r="K27" i="30"/>
  <c r="K49" i="29"/>
  <c r="K54" i="29"/>
  <c r="K63" i="32"/>
  <c r="K53" i="28"/>
  <c r="K31" i="26"/>
  <c r="K18" i="30"/>
  <c r="K65" i="34"/>
  <c r="K53" i="29"/>
  <c r="K48" i="31"/>
  <c r="K42" i="30"/>
  <c r="K45" i="34"/>
  <c r="K27" i="27"/>
  <c r="K45" i="26"/>
  <c r="K14" i="31"/>
  <c r="K36" i="29"/>
  <c r="K13" i="32"/>
  <c r="K59" i="27"/>
  <c r="K32" i="28"/>
  <c r="K45" i="27"/>
  <c r="K55" i="34"/>
  <c r="K49" i="27"/>
  <c r="K21" i="26"/>
  <c r="K17" i="27"/>
  <c r="K14" i="34"/>
  <c r="K12" i="30"/>
  <c r="K51" i="32"/>
  <c r="K35" i="29"/>
  <c r="K31" i="32"/>
  <c r="K39" i="33"/>
  <c r="K48" i="28"/>
  <c r="K56" i="27"/>
  <c r="K66" i="28"/>
  <c r="K30" i="30"/>
  <c r="K23" i="34"/>
  <c r="K47" i="27"/>
  <c r="K68" i="33"/>
  <c r="K39" i="26"/>
  <c r="K23" i="33"/>
  <c r="K39" i="28"/>
  <c r="K60" i="27"/>
  <c r="K15" i="33"/>
  <c r="K43" i="34"/>
  <c r="K25" i="28"/>
  <c r="K24" i="26"/>
  <c r="K15" i="27"/>
  <c r="K20" i="34"/>
  <c r="K51" i="33"/>
  <c r="K30" i="26"/>
  <c r="K44" i="33"/>
  <c r="K44" i="31"/>
  <c r="K44" i="30"/>
  <c r="K29" i="30"/>
  <c r="K24" i="28"/>
  <c r="K67" i="31"/>
  <c r="K30" i="31"/>
  <c r="K44" i="32"/>
  <c r="K25" i="34"/>
  <c r="K18" i="26"/>
  <c r="K19" i="33"/>
  <c r="K13" i="34"/>
  <c r="K67" i="27"/>
  <c r="K62" i="27"/>
  <c r="K18" i="29"/>
  <c r="K17" i="32"/>
  <c r="K36" i="30"/>
  <c r="K66" i="34"/>
  <c r="K54" i="30"/>
  <c r="K37" i="33"/>
  <c r="K33" i="34"/>
  <c r="K11" i="30"/>
  <c r="K13" i="33"/>
  <c r="K12" i="26"/>
  <c r="K24" i="31"/>
  <c r="K53" i="33"/>
  <c r="K63" i="33"/>
  <c r="K65" i="27"/>
  <c r="K49" i="34"/>
  <c r="K62" i="31"/>
  <c r="K36" i="27"/>
  <c r="K68" i="28"/>
  <c r="K65" i="30"/>
  <c r="K63" i="26"/>
  <c r="K12" i="32"/>
  <c r="K51" i="26"/>
  <c r="K26" i="32"/>
  <c r="K69" i="31"/>
  <c r="K24" i="30"/>
  <c r="K69" i="26"/>
  <c r="K29" i="26"/>
  <c r="K50" i="31"/>
  <c r="K63" i="29"/>
  <c r="K44" i="28"/>
  <c r="K13" i="29"/>
  <c r="K21" i="30"/>
  <c r="K38" i="33"/>
  <c r="K20" i="28"/>
  <c r="K65" i="33"/>
  <c r="K37" i="26"/>
  <c r="K55" i="28"/>
  <c r="K11" i="28"/>
  <c r="K69" i="34"/>
  <c r="K63" i="28"/>
  <c r="K29" i="29"/>
  <c r="K25" i="33"/>
  <c r="K18" i="28"/>
  <c r="K15" i="30"/>
  <c r="K67" i="30"/>
  <c r="K12" i="31"/>
  <c r="K36" i="31"/>
  <c r="K55" i="33"/>
  <c r="K49" i="28"/>
  <c r="K26" i="33"/>
  <c r="K60" i="29"/>
  <c r="K43" i="32"/>
  <c r="K24" i="33"/>
  <c r="K19" i="29"/>
  <c r="K39" i="27"/>
  <c r="K38" i="29"/>
  <c r="K24" i="27"/>
  <c r="K44" i="26"/>
  <c r="K41" i="31"/>
  <c r="K20" i="30"/>
  <c r="K36" i="33"/>
  <c r="K66" i="27"/>
  <c r="K38" i="30"/>
  <c r="K37" i="28"/>
  <c r="K65" i="28"/>
  <c r="K12" i="27"/>
  <c r="K50" i="26"/>
  <c r="K53" i="32"/>
  <c r="K51" i="31"/>
  <c r="K12" i="28"/>
  <c r="K61" i="33"/>
  <c r="K31" i="29"/>
  <c r="K51" i="27"/>
  <c r="K48" i="26"/>
  <c r="K14" i="29"/>
  <c r="K21" i="31"/>
  <c r="K29" i="27"/>
  <c r="K41" i="26"/>
  <c r="K11" i="32"/>
  <c r="K42" i="33"/>
  <c r="K39" i="34"/>
  <c r="K57" i="26"/>
  <c r="K47" i="26"/>
  <c r="K32" i="30"/>
  <c r="K63" i="30"/>
  <c r="K33" i="29"/>
  <c r="K63" i="34"/>
  <c r="K31" i="31"/>
  <c r="K27" i="31"/>
  <c r="K65" i="32"/>
  <c r="K67" i="34"/>
  <c r="K48" i="30"/>
  <c r="K54" i="31"/>
  <c r="K68" i="31"/>
  <c r="K66" i="29"/>
  <c r="K14" i="28"/>
  <c r="K26" i="34"/>
  <c r="K60" i="26"/>
  <c r="K48" i="29"/>
  <c r="K60" i="34"/>
  <c r="K31" i="27"/>
  <c r="K36" i="28"/>
  <c r="K15" i="31"/>
  <c r="K12" i="34"/>
  <c r="K38" i="31"/>
  <c r="K54" i="34"/>
  <c r="K26" i="29"/>
  <c r="K61" i="27"/>
  <c r="K50" i="32"/>
  <c r="K18" i="34"/>
  <c r="K68" i="29"/>
  <c r="K21" i="27"/>
  <c r="K62" i="32"/>
  <c r="K14" i="30"/>
  <c r="K20" i="26"/>
  <c r="K51" i="29"/>
  <c r="K56" i="33"/>
  <c r="K33" i="30"/>
  <c r="K41" i="32"/>
  <c r="K32" i="32"/>
  <c r="K47" i="28"/>
  <c r="K61" i="30"/>
  <c r="K49" i="31"/>
  <c r="K15" i="28"/>
  <c r="K26" i="30"/>
  <c r="K69" i="28"/>
  <c r="K25" i="32"/>
  <c r="K43" i="27"/>
  <c r="K51" i="34"/>
  <c r="K31" i="33"/>
  <c r="K66" i="33"/>
  <c r="K39" i="30"/>
  <c r="K50" i="29"/>
  <c r="K50" i="27"/>
  <c r="K38" i="27"/>
  <c r="K45" i="32"/>
  <c r="K29" i="31"/>
  <c r="K38" i="34"/>
  <c r="K11" i="31"/>
  <c r="K50" i="30"/>
  <c r="K61" i="31"/>
  <c r="K50" i="34"/>
  <c r="K51" i="30"/>
  <c r="K37" i="30"/>
  <c r="K69" i="33"/>
  <c r="K51" i="28"/>
  <c r="K37" i="27"/>
  <c r="K37" i="31"/>
  <c r="K43" i="31"/>
  <c r="K36" i="26"/>
  <c r="K44" i="27"/>
  <c r="K35" i="34"/>
  <c r="K53" i="27"/>
  <c r="K35" i="32"/>
  <c r="K17" i="26"/>
  <c r="K23" i="26"/>
  <c r="K41" i="27"/>
  <c r="K42" i="34"/>
  <c r="K39" i="31"/>
  <c r="K62" i="30"/>
  <c r="K59" i="30"/>
  <c r="K19" i="30"/>
  <c r="K25" i="29"/>
  <c r="K69" i="29"/>
  <c r="K43" i="26"/>
  <c r="K49" i="30"/>
  <c r="K47" i="34"/>
  <c r="K59" i="28"/>
  <c r="K32" i="31"/>
  <c r="K53" i="31"/>
  <c r="K48" i="32"/>
  <c r="K43" i="28"/>
  <c r="K13" i="26"/>
  <c r="K23" i="27"/>
  <c r="K20" i="33"/>
  <c r="K59" i="31"/>
  <c r="K61" i="34"/>
  <c r="K54" i="32"/>
  <c r="K67" i="29"/>
  <c r="K50" i="33"/>
  <c r="K60" i="28"/>
  <c r="K18" i="32"/>
  <c r="K35" i="31"/>
  <c r="K43" i="30"/>
  <c r="K17" i="33"/>
  <c r="K65" i="26"/>
  <c r="K45" i="30"/>
  <c r="K31" i="30"/>
  <c r="K13" i="28"/>
  <c r="K17" i="30"/>
  <c r="K23" i="30"/>
  <c r="K23" i="31"/>
  <c r="K62" i="28"/>
  <c r="K55" i="31"/>
  <c r="K14" i="32"/>
  <c r="K35" i="33"/>
  <c r="K68" i="32"/>
  <c r="K56" i="30"/>
  <c r="K57" i="28"/>
  <c r="K56" i="34"/>
  <c r="K14" i="26"/>
  <c r="K24" i="32"/>
  <c r="K49" i="33"/>
  <c r="K29" i="32"/>
  <c r="K19" i="34"/>
  <c r="K30" i="32"/>
  <c r="K19" i="27"/>
  <c r="K37" i="34"/>
  <c r="K19" i="26"/>
  <c r="K56" i="32"/>
  <c r="K33" i="27"/>
  <c r="K11" i="29"/>
  <c r="K25" i="26"/>
  <c r="K20" i="31"/>
  <c r="K61" i="32"/>
  <c r="K26" i="31"/>
  <c r="K33" i="31"/>
  <c r="K32" i="29"/>
  <c r="K33" i="26"/>
  <c r="K30" i="33"/>
  <c r="K57" i="32"/>
  <c r="K24" i="29"/>
  <c r="K27" i="34"/>
  <c r="K44" i="34"/>
  <c r="K66" i="32"/>
  <c r="K42" i="29"/>
  <c r="K25" i="31"/>
  <c r="K61" i="28"/>
  <c r="K15" i="34"/>
  <c r="K29" i="33"/>
  <c r="K21" i="33"/>
  <c r="K30" i="27"/>
  <c r="K13" i="27"/>
  <c r="K17" i="28"/>
  <c r="K66" i="31"/>
  <c r="K13" i="31"/>
  <c r="K43" i="33"/>
  <c r="K45" i="33"/>
  <c r="K27" i="26"/>
  <c r="K50" i="28"/>
  <c r="K57" i="29"/>
  <c r="K47" i="33"/>
  <c r="K35" i="28"/>
  <c r="K26" i="27"/>
  <c r="K69" i="27"/>
  <c r="K30" i="34"/>
  <c r="K35" i="27"/>
  <c r="K55" i="30"/>
  <c r="K37" i="32"/>
  <c r="K53" i="34"/>
  <c r="K68" i="27"/>
  <c r="K18" i="33"/>
  <c r="K31" i="34"/>
  <c r="K36" i="34"/>
  <c r="K21" i="29"/>
  <c r="K42" i="26"/>
  <c r="K20" i="32"/>
  <c r="K42" i="32"/>
  <c r="K66" i="26"/>
  <c r="K15" i="26"/>
  <c r="K55" i="29"/>
  <c r="K49" i="26"/>
  <c r="K54" i="28"/>
  <c r="K68" i="34"/>
  <c r="K25" i="27"/>
  <c r="K38" i="26"/>
  <c r="K54" i="27"/>
  <c r="K19" i="32"/>
  <c r="K25" i="30"/>
  <c r="B223" i="13"/>
  <c r="B222" i="13"/>
  <c r="Y61" i="28" l="1"/>
  <c r="Z61" i="28"/>
  <c r="Z18" i="29"/>
  <c r="Y18" i="29"/>
  <c r="AC18" i="29" s="1"/>
  <c r="X31" i="26"/>
  <c r="Y31" i="26" s="1"/>
  <c r="X45" i="26"/>
  <c r="Y45" i="26" s="1"/>
  <c r="X62" i="26"/>
  <c r="Y62" i="26" s="1"/>
  <c r="AB17" i="27"/>
  <c r="AA17" i="27" s="1"/>
  <c r="X67" i="27"/>
  <c r="Z67" i="27" s="1"/>
  <c r="X65" i="28"/>
  <c r="X15" i="29"/>
  <c r="Z15" i="29" s="1"/>
  <c r="AB37" i="29"/>
  <c r="AA37" i="29" s="1"/>
  <c r="X37" i="29"/>
  <c r="Z37" i="29" s="1"/>
  <c r="Z49" i="29"/>
  <c r="AC63" i="29"/>
  <c r="Z63" i="29"/>
  <c r="AB69" i="29"/>
  <c r="AA69" i="29" s="1"/>
  <c r="X68" i="29"/>
  <c r="Z68" i="29" s="1"/>
  <c r="Z18" i="30"/>
  <c r="Y18" i="30"/>
  <c r="AB32" i="30"/>
  <c r="AA32" i="30" s="1"/>
  <c r="X32" i="30"/>
  <c r="AB63" i="30"/>
  <c r="AA63" i="30" s="1"/>
  <c r="X63" i="30"/>
  <c r="Y65" i="30"/>
  <c r="AC65" i="30" s="1"/>
  <c r="Z65" i="30"/>
  <c r="Z29" i="31"/>
  <c r="Y29" i="31"/>
  <c r="Z49" i="31"/>
  <c r="Y49" i="31"/>
  <c r="AB67" i="31"/>
  <c r="AA67" i="31" s="1"/>
  <c r="X67" i="31"/>
  <c r="Z67" i="31" s="1"/>
  <c r="Z30" i="32"/>
  <c r="X50" i="32"/>
  <c r="X49" i="32"/>
  <c r="Y52" i="32"/>
  <c r="AC52" i="32" s="1"/>
  <c r="Z52" i="32"/>
  <c r="Z61" i="33"/>
  <c r="Y61" i="33"/>
  <c r="AB15" i="26"/>
  <c r="AA15" i="26" s="1"/>
  <c r="AB29" i="26"/>
  <c r="AA29" i="26" s="1"/>
  <c r="AB28" i="26"/>
  <c r="AA28" i="26" s="1"/>
  <c r="X33" i="26"/>
  <c r="Z33" i="26" s="1"/>
  <c r="X36" i="26"/>
  <c r="Z36" i="26" s="1"/>
  <c r="AB59" i="26"/>
  <c r="AA59" i="26" s="1"/>
  <c r="X65" i="26"/>
  <c r="Y65" i="26" s="1"/>
  <c r="AC65" i="26" s="1"/>
  <c r="X15" i="27"/>
  <c r="Z15" i="27" s="1"/>
  <c r="AB26" i="27"/>
  <c r="AA26" i="27" s="1"/>
  <c r="X31" i="27"/>
  <c r="Z31" i="27" s="1"/>
  <c r="AB31" i="27"/>
  <c r="AA31" i="27" s="1"/>
  <c r="AB45" i="27"/>
  <c r="AA45" i="27" s="1"/>
  <c r="AB60" i="27"/>
  <c r="AA60" i="27" s="1"/>
  <c r="AB62" i="27"/>
  <c r="AA62" i="27" s="1"/>
  <c r="X20" i="28"/>
  <c r="Z20" i="28" s="1"/>
  <c r="AB24" i="28"/>
  <c r="AA24" i="28" s="1"/>
  <c r="X39" i="28"/>
  <c r="Y47" i="28"/>
  <c r="X51" i="28"/>
  <c r="Z51" i="28" s="1"/>
  <c r="X52" i="28"/>
  <c r="AB53" i="28"/>
  <c r="AA53" i="28" s="1"/>
  <c r="X56" i="28"/>
  <c r="Z56" i="28" s="1"/>
  <c r="X59" i="28"/>
  <c r="Z59" i="28" s="1"/>
  <c r="AB61" i="28"/>
  <c r="AA61" i="28" s="1"/>
  <c r="AB64" i="28"/>
  <c r="AA64" i="28" s="1"/>
  <c r="Z66" i="28"/>
  <c r="X14" i="29"/>
  <c r="Z14" i="29" s="1"/>
  <c r="X20" i="29"/>
  <c r="Z20" i="29" s="1"/>
  <c r="X23" i="29"/>
  <c r="Z23" i="29" s="1"/>
  <c r="AB22" i="29"/>
  <c r="AA22" i="29" s="1"/>
  <c r="AB49" i="29"/>
  <c r="AA49" i="29" s="1"/>
  <c r="AC49" i="29" s="1"/>
  <c r="AB67" i="29"/>
  <c r="AA67" i="29" s="1"/>
  <c r="AB66" i="29"/>
  <c r="AA66" i="29" s="1"/>
  <c r="Z17" i="30"/>
  <c r="AB35" i="30"/>
  <c r="AA35" i="30" s="1"/>
  <c r="X34" i="30"/>
  <c r="Y45" i="30"/>
  <c r="Z45" i="30"/>
  <c r="X48" i="30"/>
  <c r="AB22" i="31"/>
  <c r="AA22" i="31" s="1"/>
  <c r="X22" i="31"/>
  <c r="Z22" i="31" s="1"/>
  <c r="AB23" i="31"/>
  <c r="AA23" i="31" s="1"/>
  <c r="X27" i="31"/>
  <c r="Z27" i="31" s="1"/>
  <c r="AB31" i="31"/>
  <c r="AA31" i="31" s="1"/>
  <c r="X31" i="31"/>
  <c r="X44" i="31"/>
  <c r="Z44" i="31" s="1"/>
  <c r="Z57" i="31"/>
  <c r="X61" i="31"/>
  <c r="Z64" i="31"/>
  <c r="Y64" i="31"/>
  <c r="X44" i="26"/>
  <c r="Z44" i="26" s="1"/>
  <c r="X47" i="26"/>
  <c r="AB49" i="26"/>
  <c r="AA49" i="26" s="1"/>
  <c r="AB54" i="26"/>
  <c r="AA54" i="26" s="1"/>
  <c r="X57" i="26"/>
  <c r="Z57" i="26" s="1"/>
  <c r="AB67" i="26"/>
  <c r="AA67" i="26" s="1"/>
  <c r="AB28" i="27"/>
  <c r="AA28" i="27" s="1"/>
  <c r="X34" i="27"/>
  <c r="AB35" i="27"/>
  <c r="AA35" i="27" s="1"/>
  <c r="AB46" i="27"/>
  <c r="AA46" i="27" s="1"/>
  <c r="AB66" i="27"/>
  <c r="AA66" i="27" s="1"/>
  <c r="AB25" i="28"/>
  <c r="AA25" i="28" s="1"/>
  <c r="X27" i="28"/>
  <c r="Z27" i="28" s="1"/>
  <c r="X32" i="28"/>
  <c r="X33" i="28"/>
  <c r="AB48" i="28"/>
  <c r="AA48" i="28" s="1"/>
  <c r="X63" i="28"/>
  <c r="Z63" i="28" s="1"/>
  <c r="X64" i="28"/>
  <c r="AB68" i="28"/>
  <c r="AA68" i="28" s="1"/>
  <c r="X68" i="28"/>
  <c r="Z68" i="28" s="1"/>
  <c r="AB24" i="29"/>
  <c r="AA24" i="29" s="1"/>
  <c r="AB29" i="29"/>
  <c r="AA29" i="29" s="1"/>
  <c r="X32" i="29"/>
  <c r="X34" i="29"/>
  <c r="Y34" i="29" s="1"/>
  <c r="AB35" i="29"/>
  <c r="AA35" i="29" s="1"/>
  <c r="X35" i="29"/>
  <c r="AB36" i="29"/>
  <c r="AA36" i="29" s="1"/>
  <c r="AB41" i="29"/>
  <c r="AA41" i="29" s="1"/>
  <c r="X40" i="29"/>
  <c r="Z40" i="29" s="1"/>
  <c r="AB53" i="29"/>
  <c r="AA53" i="29" s="1"/>
  <c r="X52" i="29"/>
  <c r="X31" i="30"/>
  <c r="AB31" i="30"/>
  <c r="AA31" i="30" s="1"/>
  <c r="X62" i="30"/>
  <c r="AB62" i="30"/>
  <c r="AA62" i="30" s="1"/>
  <c r="X30" i="31"/>
  <c r="Z30" i="31" s="1"/>
  <c r="X43" i="31"/>
  <c r="AB50" i="31"/>
  <c r="AA50" i="31" s="1"/>
  <c r="X50" i="31"/>
  <c r="Z50" i="31" s="1"/>
  <c r="X60" i="31"/>
  <c r="X63" i="31"/>
  <c r="X66" i="31"/>
  <c r="Y32" i="32"/>
  <c r="Z32" i="32"/>
  <c r="AB67" i="32"/>
  <c r="AA67" i="32" s="1"/>
  <c r="X67" i="32"/>
  <c r="X66" i="32"/>
  <c r="AB63" i="26"/>
  <c r="AA63" i="26" s="1"/>
  <c r="X66" i="26"/>
  <c r="Y66" i="26" s="1"/>
  <c r="X32" i="27"/>
  <c r="AB37" i="27"/>
  <c r="AA37" i="27" s="1"/>
  <c r="X48" i="27"/>
  <c r="AB21" i="28"/>
  <c r="AA21" i="28" s="1"/>
  <c r="X23" i="28"/>
  <c r="Z23" i="28" s="1"/>
  <c r="AB37" i="28"/>
  <c r="AA37" i="28" s="1"/>
  <c r="AB47" i="28"/>
  <c r="AA47" i="28" s="1"/>
  <c r="AB54" i="28"/>
  <c r="AA54" i="28" s="1"/>
  <c r="AB21" i="29"/>
  <c r="AA21" i="29" s="1"/>
  <c r="X31" i="29"/>
  <c r="AB57" i="29"/>
  <c r="AA57" i="29" s="1"/>
  <c r="AB60" i="29"/>
  <c r="AA60" i="29" s="1"/>
  <c r="Z16" i="30"/>
  <c r="Y16" i="30"/>
  <c r="AC16" i="30" s="1"/>
  <c r="X33" i="30"/>
  <c r="Z33" i="30" s="1"/>
  <c r="X35" i="30"/>
  <c r="Z52" i="30"/>
  <c r="Y52" i="30"/>
  <c r="AC52" i="30" s="1"/>
  <c r="X26" i="31"/>
  <c r="AB29" i="31"/>
  <c r="AA29" i="31" s="1"/>
  <c r="X28" i="31"/>
  <c r="AB28" i="31"/>
  <c r="AA28" i="31" s="1"/>
  <c r="Z31" i="32"/>
  <c r="Y31" i="32"/>
  <c r="AC31" i="32" s="1"/>
  <c r="X26" i="29"/>
  <c r="AB26" i="29"/>
  <c r="AA26" i="29" s="1"/>
  <c r="X43" i="29"/>
  <c r="Z43" i="29" s="1"/>
  <c r="AB43" i="29"/>
  <c r="AA43" i="29" s="1"/>
  <c r="AB56" i="29"/>
  <c r="AA56" i="29" s="1"/>
  <c r="X13" i="30"/>
  <c r="AB17" i="30"/>
  <c r="AA17" i="30" s="1"/>
  <c r="AC17" i="30" s="1"/>
  <c r="AB37" i="30"/>
  <c r="AA37" i="30" s="1"/>
  <c r="X47" i="30"/>
  <c r="X49" i="30"/>
  <c r="X64" i="30"/>
  <c r="AB64" i="30"/>
  <c r="AA64" i="30" s="1"/>
  <c r="X66" i="30"/>
  <c r="X67" i="30"/>
  <c r="Z67" i="30" s="1"/>
  <c r="X18" i="31"/>
  <c r="Y18" i="31" s="1"/>
  <c r="X19" i="31"/>
  <c r="Z19" i="31" s="1"/>
  <c r="X35" i="31"/>
  <c r="X36" i="31"/>
  <c r="Z36" i="31" s="1"/>
  <c r="X41" i="31"/>
  <c r="Z41" i="31" s="1"/>
  <c r="X46" i="31"/>
  <c r="AB48" i="31"/>
  <c r="AA48" i="31" s="1"/>
  <c r="X52" i="31"/>
  <c r="X53" i="31"/>
  <c r="Z53" i="31" s="1"/>
  <c r="X62" i="31"/>
  <c r="X65" i="31"/>
  <c r="AB17" i="32"/>
  <c r="AA17" i="32" s="1"/>
  <c r="X16" i="32"/>
  <c r="X17" i="32"/>
  <c r="Y17" i="32" s="1"/>
  <c r="AC17" i="32" s="1"/>
  <c r="X18" i="32"/>
  <c r="Y19" i="32"/>
  <c r="X27" i="32"/>
  <c r="AB30" i="32"/>
  <c r="AA30" i="32" s="1"/>
  <c r="AC30" i="32" s="1"/>
  <c r="AB38" i="32"/>
  <c r="AA38" i="32" s="1"/>
  <c r="Z61" i="32"/>
  <c r="Y61" i="32"/>
  <c r="AC61" i="32" s="1"/>
  <c r="Z30" i="34"/>
  <c r="Y30" i="34"/>
  <c r="Z61" i="34"/>
  <c r="Y61" i="34"/>
  <c r="AC61" i="34" s="1"/>
  <c r="X27" i="29"/>
  <c r="Z27" i="29" s="1"/>
  <c r="AB55" i="29"/>
  <c r="AA55" i="29" s="1"/>
  <c r="AB59" i="29"/>
  <c r="AA59" i="29" s="1"/>
  <c r="AB68" i="29"/>
  <c r="AA68" i="29" s="1"/>
  <c r="AB20" i="30"/>
  <c r="AA20" i="30" s="1"/>
  <c r="AB23" i="30"/>
  <c r="AA23" i="30" s="1"/>
  <c r="X30" i="30"/>
  <c r="AB39" i="30"/>
  <c r="AA39" i="30" s="1"/>
  <c r="AB42" i="30"/>
  <c r="AA42" i="30" s="1"/>
  <c r="X44" i="30"/>
  <c r="AB49" i="30"/>
  <c r="AA49" i="30" s="1"/>
  <c r="AB54" i="30"/>
  <c r="AA54" i="30" s="1"/>
  <c r="AB66" i="30"/>
  <c r="AA66" i="30" s="1"/>
  <c r="AB14" i="31"/>
  <c r="AA14" i="31" s="1"/>
  <c r="X14" i="31"/>
  <c r="Y14" i="31" s="1"/>
  <c r="AB17" i="31"/>
  <c r="AA17" i="31" s="1"/>
  <c r="X21" i="31"/>
  <c r="Y21" i="31" s="1"/>
  <c r="AC21" i="31" s="1"/>
  <c r="AB25" i="31"/>
  <c r="AA25" i="31" s="1"/>
  <c r="X38" i="31"/>
  <c r="AB45" i="31"/>
  <c r="AA45" i="31" s="1"/>
  <c r="AC45" i="31" s="1"/>
  <c r="X48" i="31"/>
  <c r="AB55" i="31"/>
  <c r="AA55" i="31" s="1"/>
  <c r="AB62" i="31"/>
  <c r="AA62" i="31" s="1"/>
  <c r="AB65" i="31"/>
  <c r="AA65" i="31" s="1"/>
  <c r="AB19" i="32"/>
  <c r="AA19" i="32" s="1"/>
  <c r="AB24" i="32"/>
  <c r="AA24" i="32" s="1"/>
  <c r="AB33" i="32"/>
  <c r="AA33" i="32" s="1"/>
  <c r="X33" i="32"/>
  <c r="Z30" i="33"/>
  <c r="Y30" i="33"/>
  <c r="Z44" i="33"/>
  <c r="Y44" i="33"/>
  <c r="Z46" i="33"/>
  <c r="Y46" i="33"/>
  <c r="Z16" i="34"/>
  <c r="Y16" i="34"/>
  <c r="Z27" i="34"/>
  <c r="Y27" i="34"/>
  <c r="X15" i="31"/>
  <c r="Z15" i="31" s="1"/>
  <c r="AC17" i="31"/>
  <c r="X32" i="31"/>
  <c r="Y32" i="31" s="1"/>
  <c r="X33" i="31"/>
  <c r="Z33" i="31" s="1"/>
  <c r="X36" i="32"/>
  <c r="AC47" i="32"/>
  <c r="AB52" i="32"/>
  <c r="AA52" i="32" s="1"/>
  <c r="X53" i="32"/>
  <c r="AB53" i="32"/>
  <c r="AA53" i="32" s="1"/>
  <c r="Z63" i="32"/>
  <c r="Y63" i="32"/>
  <c r="X17" i="33"/>
  <c r="AB29" i="33"/>
  <c r="AA29" i="33" s="1"/>
  <c r="AB43" i="33"/>
  <c r="AA43" i="33" s="1"/>
  <c r="AB61" i="33"/>
  <c r="AA61" i="33" s="1"/>
  <c r="AB30" i="34"/>
  <c r="AA30" i="34" s="1"/>
  <c r="X48" i="34"/>
  <c r="Y48" i="34" s="1"/>
  <c r="AC48" i="34" s="1"/>
  <c r="X68" i="34"/>
  <c r="Z68" i="34" s="1"/>
  <c r="X44" i="32"/>
  <c r="AB49" i="32"/>
  <c r="AA49" i="32" s="1"/>
  <c r="AB54" i="32"/>
  <c r="AA54" i="32" s="1"/>
  <c r="AB63" i="32"/>
  <c r="AA63" i="32" s="1"/>
  <c r="X65" i="32"/>
  <c r="AB69" i="32"/>
  <c r="AA69" i="32" s="1"/>
  <c r="AB16" i="33"/>
  <c r="AA16" i="33" s="1"/>
  <c r="X20" i="33"/>
  <c r="Z20" i="33" s="1"/>
  <c r="AB23" i="33"/>
  <c r="AA23" i="33" s="1"/>
  <c r="AB26" i="33"/>
  <c r="AA26" i="33" s="1"/>
  <c r="X31" i="33"/>
  <c r="X35" i="33"/>
  <c r="Z35" i="33" s="1"/>
  <c r="X36" i="33"/>
  <c r="Z36" i="33" s="1"/>
  <c r="AB40" i="33"/>
  <c r="AA40" i="33" s="1"/>
  <c r="X45" i="33"/>
  <c r="X47" i="33"/>
  <c r="X49" i="33"/>
  <c r="X50" i="33"/>
  <c r="Z50" i="33" s="1"/>
  <c r="AB54" i="33"/>
  <c r="AA54" i="33" s="1"/>
  <c r="AB57" i="33"/>
  <c r="AA57" i="33" s="1"/>
  <c r="X63" i="33"/>
  <c r="X65" i="33"/>
  <c r="AB68" i="33"/>
  <c r="AA68" i="33" s="1"/>
  <c r="AB16" i="34"/>
  <c r="AA16" i="34" s="1"/>
  <c r="AC16" i="34" s="1"/>
  <c r="X21" i="34"/>
  <c r="X23" i="34"/>
  <c r="Z23" i="34" s="1"/>
  <c r="AB25" i="34"/>
  <c r="AA25" i="34" s="1"/>
  <c r="X32" i="34"/>
  <c r="Z32" i="34" s="1"/>
  <c r="X35" i="34"/>
  <c r="AB38" i="34"/>
  <c r="AA38" i="34" s="1"/>
  <c r="X44" i="34"/>
  <c r="AB47" i="34"/>
  <c r="AA47" i="34" s="1"/>
  <c r="X54" i="34"/>
  <c r="Z54" i="34" s="1"/>
  <c r="AB56" i="34"/>
  <c r="AA56" i="34" s="1"/>
  <c r="X62" i="34"/>
  <c r="Y62" i="34" s="1"/>
  <c r="AC62" i="34" s="1"/>
  <c r="Y64" i="34"/>
  <c r="X65" i="34"/>
  <c r="Y65" i="34" s="1"/>
  <c r="X16" i="33"/>
  <c r="X18" i="33"/>
  <c r="Z18" i="33" s="1"/>
  <c r="X19" i="33"/>
  <c r="Z19" i="33" s="1"/>
  <c r="X23" i="33"/>
  <c r="Z23" i="33" s="1"/>
  <c r="AB30" i="33"/>
  <c r="AA30" i="33" s="1"/>
  <c r="AB42" i="33"/>
  <c r="AA42" i="33" s="1"/>
  <c r="AB44" i="33"/>
  <c r="AA44" i="33" s="1"/>
  <c r="AC46" i="33"/>
  <c r="X54" i="33"/>
  <c r="Z54" i="33" s="1"/>
  <c r="X60" i="33"/>
  <c r="Z60" i="33" s="1"/>
  <c r="AB60" i="33"/>
  <c r="AA60" i="33" s="1"/>
  <c r="X68" i="33"/>
  <c r="Z68" i="33" s="1"/>
  <c r="AB13" i="34"/>
  <c r="AA13" i="34" s="1"/>
  <c r="AB33" i="34"/>
  <c r="AA33" i="34" s="1"/>
  <c r="AB37" i="34"/>
  <c r="AA37" i="34" s="1"/>
  <c r="X37" i="34"/>
  <c r="Z37" i="34" s="1"/>
  <c r="X46" i="34"/>
  <c r="X47" i="34"/>
  <c r="AB64" i="34"/>
  <c r="AA64" i="34" s="1"/>
  <c r="X67" i="34"/>
  <c r="AB13" i="32"/>
  <c r="AA13" i="32" s="1"/>
  <c r="X14" i="32"/>
  <c r="Z14" i="32" s="1"/>
  <c r="X15" i="32"/>
  <c r="Z15" i="32" s="1"/>
  <c r="X26" i="32"/>
  <c r="AB32" i="32"/>
  <c r="AA32" i="32" s="1"/>
  <c r="X35" i="32"/>
  <c r="X43" i="32"/>
  <c r="Z43" i="32" s="1"/>
  <c r="AB45" i="32"/>
  <c r="AA45" i="32" s="1"/>
  <c r="AB48" i="32"/>
  <c r="AA48" i="32" s="1"/>
  <c r="X48" i="32"/>
  <c r="X57" i="32"/>
  <c r="Z57" i="32" s="1"/>
  <c r="X60" i="32"/>
  <c r="AB62" i="32"/>
  <c r="AA62" i="32" s="1"/>
  <c r="X62" i="32"/>
  <c r="X64" i="32"/>
  <c r="AB66" i="32"/>
  <c r="AA66" i="32" s="1"/>
  <c r="X68" i="32"/>
  <c r="Z68" i="32" s="1"/>
  <c r="X14" i="33"/>
  <c r="Y14" i="33" s="1"/>
  <c r="X21" i="33"/>
  <c r="Y21" i="33" s="1"/>
  <c r="AC21" i="33" s="1"/>
  <c r="X22" i="33"/>
  <c r="Z22" i="33" s="1"/>
  <c r="AB25" i="33"/>
  <c r="AA25" i="33" s="1"/>
  <c r="X32" i="33"/>
  <c r="Z32" i="33" s="1"/>
  <c r="X33" i="33"/>
  <c r="Z33" i="33" s="1"/>
  <c r="X34" i="33"/>
  <c r="AB37" i="33"/>
  <c r="AA37" i="33" s="1"/>
  <c r="AB48" i="33"/>
  <c r="AA48" i="33" s="1"/>
  <c r="X48" i="33"/>
  <c r="AB51" i="33"/>
  <c r="AA51" i="33" s="1"/>
  <c r="X53" i="33"/>
  <c r="Z53" i="33" s="1"/>
  <c r="AB56" i="33"/>
  <c r="AA56" i="33" s="1"/>
  <c r="AB62" i="33"/>
  <c r="AA62" i="33" s="1"/>
  <c r="X62" i="33"/>
  <c r="X64" i="33"/>
  <c r="X66" i="33"/>
  <c r="Y66" i="33" s="1"/>
  <c r="AC66" i="33" s="1"/>
  <c r="X67" i="33"/>
  <c r="Z67" i="33" s="1"/>
  <c r="AB20" i="34"/>
  <c r="AA20" i="34" s="1"/>
  <c r="X20" i="34"/>
  <c r="Z20" i="34" s="1"/>
  <c r="X24" i="34"/>
  <c r="Z24" i="34" s="1"/>
  <c r="X31" i="34"/>
  <c r="Y31" i="34" s="1"/>
  <c r="AC31" i="34" s="1"/>
  <c r="X34" i="34"/>
  <c r="Y34" i="34" s="1"/>
  <c r="X40" i="34"/>
  <c r="Z40" i="34" s="1"/>
  <c r="AB42" i="34"/>
  <c r="AA42" i="34" s="1"/>
  <c r="AB45" i="34"/>
  <c r="AA45" i="34" s="1"/>
  <c r="AC45" i="34" s="1"/>
  <c r="AB51" i="34"/>
  <c r="AA51" i="34" s="1"/>
  <c r="X51" i="34"/>
  <c r="Z51" i="34" s="1"/>
  <c r="X52" i="34"/>
  <c r="X55" i="34"/>
  <c r="Y55" i="34" s="1"/>
  <c r="AC55" i="34" s="1"/>
  <c r="X63" i="34"/>
  <c r="X66" i="34"/>
  <c r="Y66" i="34" s="1"/>
  <c r="AC66" i="34" s="1"/>
  <c r="AB69" i="34"/>
  <c r="AA69" i="34" s="1"/>
  <c r="X13" i="28"/>
  <c r="Z13" i="28" s="1"/>
  <c r="X13" i="31"/>
  <c r="Z13" i="31" s="1"/>
  <c r="AC14" i="31"/>
  <c r="Z14" i="31"/>
  <c r="X13" i="34"/>
  <c r="Z13" i="34" s="1"/>
  <c r="X13" i="32"/>
  <c r="Y13" i="32" s="1"/>
  <c r="AC13" i="32" s="1"/>
  <c r="Z14" i="30"/>
  <c r="Y15" i="30"/>
  <c r="AC15" i="30" s="1"/>
  <c r="Y15" i="29"/>
  <c r="AC15" i="29" s="1"/>
  <c r="Z14" i="33"/>
  <c r="Z63" i="34"/>
  <c r="Y63" i="34"/>
  <c r="Y15" i="34"/>
  <c r="Z15" i="34"/>
  <c r="Z21" i="34"/>
  <c r="Y21" i="34"/>
  <c r="AC21" i="34" s="1"/>
  <c r="Z49" i="34"/>
  <c r="Y49" i="34"/>
  <c r="Z36" i="34"/>
  <c r="Y36" i="34"/>
  <c r="Y67" i="34"/>
  <c r="Z67" i="34"/>
  <c r="Z69" i="34"/>
  <c r="Y69" i="34"/>
  <c r="Y19" i="34"/>
  <c r="Z19" i="34"/>
  <c r="Y50" i="34"/>
  <c r="Z50" i="34"/>
  <c r="AC27" i="34"/>
  <c r="Y32" i="34"/>
  <c r="Z33" i="34"/>
  <c r="Y33" i="34"/>
  <c r="AC33" i="34" s="1"/>
  <c r="Z18" i="34"/>
  <c r="Y18" i="34"/>
  <c r="Z55" i="34"/>
  <c r="Z38" i="34"/>
  <c r="Y38" i="34"/>
  <c r="AC38" i="34" s="1"/>
  <c r="AC65" i="34"/>
  <c r="Z35" i="34"/>
  <c r="Y35" i="34"/>
  <c r="Z66" i="34"/>
  <c r="Z14" i="34"/>
  <c r="Z17" i="34"/>
  <c r="X22" i="34"/>
  <c r="AB26" i="34"/>
  <c r="AA26" i="34" s="1"/>
  <c r="AB29" i="34"/>
  <c r="AA29" i="34" s="1"/>
  <c r="Z34" i="34"/>
  <c r="AB43" i="34"/>
  <c r="AA43" i="34" s="1"/>
  <c r="Z45" i="34"/>
  <c r="Z48" i="34"/>
  <c r="X53" i="34"/>
  <c r="AB57" i="34"/>
  <c r="AA57" i="34" s="1"/>
  <c r="AB60" i="34"/>
  <c r="AA60" i="34" s="1"/>
  <c r="Z62" i="34"/>
  <c r="Z65" i="34"/>
  <c r="AB14" i="34"/>
  <c r="AA14" i="34" s="1"/>
  <c r="AC14" i="34" s="1"/>
  <c r="AB17" i="34"/>
  <c r="AA17" i="34" s="1"/>
  <c r="AC17" i="34" s="1"/>
  <c r="Y20" i="34"/>
  <c r="AC20" i="34" s="1"/>
  <c r="Y23" i="34"/>
  <c r="AC23" i="34" s="1"/>
  <c r="AB34" i="34"/>
  <c r="AA34" i="34" s="1"/>
  <c r="AC34" i="34" s="1"/>
  <c r="Y37" i="34"/>
  <c r="I40" i="34"/>
  <c r="Y40" i="34"/>
  <c r="AC40" i="34" s="1"/>
  <c r="X41" i="34"/>
  <c r="Y51" i="34"/>
  <c r="AC51" i="34" s="1"/>
  <c r="Y54" i="34"/>
  <c r="AC54" i="34" s="1"/>
  <c r="Y68" i="34"/>
  <c r="AC68" i="34" s="1"/>
  <c r="I10" i="34"/>
  <c r="X10" i="34" s="1"/>
  <c r="AB15" i="34"/>
  <c r="AA15" i="34" s="1"/>
  <c r="AB18" i="34"/>
  <c r="AA18" i="34" s="1"/>
  <c r="X25" i="34"/>
  <c r="X28" i="34"/>
  <c r="AB32" i="34"/>
  <c r="AA32" i="34" s="1"/>
  <c r="AB35" i="34"/>
  <c r="AA35" i="34" s="1"/>
  <c r="X39" i="34"/>
  <c r="X42" i="34"/>
  <c r="AB49" i="34"/>
  <c r="AA49" i="34" s="1"/>
  <c r="X56" i="34"/>
  <c r="X59" i="34"/>
  <c r="AB63" i="34"/>
  <c r="AA63" i="34" s="1"/>
  <c r="AB66" i="34"/>
  <c r="AA66" i="34" s="1"/>
  <c r="AB19" i="34"/>
  <c r="AA19" i="34" s="1"/>
  <c r="AB22" i="34"/>
  <c r="AA22" i="34" s="1"/>
  <c r="X26" i="34"/>
  <c r="X29" i="34"/>
  <c r="AB36" i="34"/>
  <c r="AA36" i="34" s="1"/>
  <c r="X43" i="34"/>
  <c r="AB50" i="34"/>
  <c r="AA50" i="34" s="1"/>
  <c r="AB53" i="34"/>
  <c r="AA53" i="34" s="1"/>
  <c r="X57" i="34"/>
  <c r="X60" i="34"/>
  <c r="AB67" i="34"/>
  <c r="AA67" i="34" s="1"/>
  <c r="Z24" i="33"/>
  <c r="Y24" i="33"/>
  <c r="Y60" i="33"/>
  <c r="Z38" i="33"/>
  <c r="Y38" i="33"/>
  <c r="AC14" i="33"/>
  <c r="Y35" i="33"/>
  <c r="Y49" i="33"/>
  <c r="Z49" i="33"/>
  <c r="Y63" i="33"/>
  <c r="AC63" i="33" s="1"/>
  <c r="Z63" i="33"/>
  <c r="Z41" i="33"/>
  <c r="Y41" i="33"/>
  <c r="Z43" i="33"/>
  <c r="Y43" i="33"/>
  <c r="Z21" i="33"/>
  <c r="Z57" i="33"/>
  <c r="Y57" i="33"/>
  <c r="Y18" i="33"/>
  <c r="Z55" i="33"/>
  <c r="Y55" i="33"/>
  <c r="AC55" i="33" s="1"/>
  <c r="Y15" i="33"/>
  <c r="Z15" i="33"/>
  <c r="Z26" i="33"/>
  <c r="Y26" i="33"/>
  <c r="AC26" i="33" s="1"/>
  <c r="Y32" i="33"/>
  <c r="AC32" i="33" s="1"/>
  <c r="Z52" i="33"/>
  <c r="Y52" i="33"/>
  <c r="Y19" i="33"/>
  <c r="I22" i="33"/>
  <c r="Y22" i="33"/>
  <c r="Y36" i="33"/>
  <c r="Y53" i="33"/>
  <c r="X10" i="33"/>
  <c r="Y23" i="33"/>
  <c r="AC23" i="33" s="1"/>
  <c r="Y37" i="33"/>
  <c r="AC37" i="33" s="1"/>
  <c r="I40" i="33"/>
  <c r="Y40" i="33"/>
  <c r="Y51" i="33"/>
  <c r="AC51" i="33" s="1"/>
  <c r="Y54" i="33"/>
  <c r="AC54" i="33" s="1"/>
  <c r="X58" i="33"/>
  <c r="Y68" i="33"/>
  <c r="X69" i="33"/>
  <c r="AB15" i="33"/>
  <c r="AA15" i="33" s="1"/>
  <c r="AB18" i="33"/>
  <c r="AA18" i="33" s="1"/>
  <c r="X25" i="33"/>
  <c r="X28" i="33"/>
  <c r="AB32" i="33"/>
  <c r="AA32" i="33" s="1"/>
  <c r="AB35" i="33"/>
  <c r="AA35" i="33" s="1"/>
  <c r="X39" i="33"/>
  <c r="X42" i="33"/>
  <c r="AB49" i="33"/>
  <c r="AA49" i="33" s="1"/>
  <c r="AB52" i="33"/>
  <c r="AA52" i="33" s="1"/>
  <c r="X56" i="33"/>
  <c r="X59" i="33"/>
  <c r="AB63" i="33"/>
  <c r="AA63" i="33" s="1"/>
  <c r="AB66" i="33"/>
  <c r="AA66" i="33" s="1"/>
  <c r="AB19" i="33"/>
  <c r="AA19" i="33" s="1"/>
  <c r="AB22" i="33"/>
  <c r="AA22" i="33" s="1"/>
  <c r="X29" i="33"/>
  <c r="AB33" i="33"/>
  <c r="AA33" i="33" s="1"/>
  <c r="AB36" i="33"/>
  <c r="AA36" i="33" s="1"/>
  <c r="AB50" i="33"/>
  <c r="AA50" i="33" s="1"/>
  <c r="AB53" i="33"/>
  <c r="AA53" i="33" s="1"/>
  <c r="AB67" i="33"/>
  <c r="AA67" i="33" s="1"/>
  <c r="Y13" i="33"/>
  <c r="AC13" i="33" s="1"/>
  <c r="AB24" i="33"/>
  <c r="AA24" i="33" s="1"/>
  <c r="Y27" i="33"/>
  <c r="AC27" i="33" s="1"/>
  <c r="AB38" i="33"/>
  <c r="AA38" i="33" s="1"/>
  <c r="AB41" i="33"/>
  <c r="AA41" i="33" s="1"/>
  <c r="AB55" i="33"/>
  <c r="AA55" i="33" s="1"/>
  <c r="AB58" i="33"/>
  <c r="AA58" i="33" s="1"/>
  <c r="Z60" i="32"/>
  <c r="Y60" i="32"/>
  <c r="Z26" i="32"/>
  <c r="Y26" i="32"/>
  <c r="Y34" i="32"/>
  <c r="Z34" i="32"/>
  <c r="Y14" i="32"/>
  <c r="AC14" i="32" s="1"/>
  <c r="Y45" i="32"/>
  <c r="AC45" i="32" s="1"/>
  <c r="Z45" i="32"/>
  <c r="AB26" i="32"/>
  <c r="AA26" i="32" s="1"/>
  <c r="AB29" i="32"/>
  <c r="AA29" i="32" s="1"/>
  <c r="AB43" i="32"/>
  <c r="AA43" i="32" s="1"/>
  <c r="AB57" i="32"/>
  <c r="AA57" i="32" s="1"/>
  <c r="AB60" i="32"/>
  <c r="AA60" i="32" s="1"/>
  <c r="X10" i="32"/>
  <c r="Y20" i="32"/>
  <c r="X21" i="32"/>
  <c r="Y23" i="32"/>
  <c r="X24" i="32"/>
  <c r="AB34" i="32"/>
  <c r="AA34" i="32" s="1"/>
  <c r="Y37" i="32"/>
  <c r="X38" i="32"/>
  <c r="I40" i="32"/>
  <c r="Y40" i="32"/>
  <c r="AC40" i="32" s="1"/>
  <c r="X41" i="32"/>
  <c r="Y51" i="32"/>
  <c r="AC51" i="32" s="1"/>
  <c r="Y54" i="32"/>
  <c r="X55" i="32"/>
  <c r="X58" i="32"/>
  <c r="X69" i="32"/>
  <c r="AB15" i="32"/>
  <c r="AA15" i="32" s="1"/>
  <c r="AB18" i="32"/>
  <c r="AA18" i="32" s="1"/>
  <c r="X25" i="32"/>
  <c r="X28" i="32"/>
  <c r="AB35" i="32"/>
  <c r="AA35" i="32" s="1"/>
  <c r="X39" i="32"/>
  <c r="X42" i="32"/>
  <c r="X56" i="32"/>
  <c r="X59" i="32"/>
  <c r="X29" i="32"/>
  <c r="AB50" i="32"/>
  <c r="AA50" i="32" s="1"/>
  <c r="AB20" i="32"/>
  <c r="AA20" i="32" s="1"/>
  <c r="AB23" i="32"/>
  <c r="AA23" i="32" s="1"/>
  <c r="AB37" i="32"/>
  <c r="AA37" i="32" s="1"/>
  <c r="AB40" i="32"/>
  <c r="AA40" i="32" s="1"/>
  <c r="Y46" i="32"/>
  <c r="AC46" i="32" s="1"/>
  <c r="AB58" i="32"/>
  <c r="AA58" i="32" s="1"/>
  <c r="Z32" i="31"/>
  <c r="AC34" i="31"/>
  <c r="AC57" i="31"/>
  <c r="Z18" i="31"/>
  <c r="Z38" i="31"/>
  <c r="Y38" i="31"/>
  <c r="Z24" i="31"/>
  <c r="Y24" i="31"/>
  <c r="Y35" i="31"/>
  <c r="Z35" i="31"/>
  <c r="Z20" i="31"/>
  <c r="Y20" i="31"/>
  <c r="AC20" i="31" s="1"/>
  <c r="Y15" i="31"/>
  <c r="AC15" i="31" s="1"/>
  <c r="AB16" i="31"/>
  <c r="AA16" i="31" s="1"/>
  <c r="Y19" i="31"/>
  <c r="I22" i="31"/>
  <c r="Y22" i="31"/>
  <c r="AC22" i="31" s="1"/>
  <c r="X23" i="31"/>
  <c r="AB30" i="31"/>
  <c r="AA30" i="31" s="1"/>
  <c r="Y33" i="31"/>
  <c r="Y36" i="31"/>
  <c r="X37" i="31"/>
  <c r="X40" i="31"/>
  <c r="AB44" i="31"/>
  <c r="AA44" i="31" s="1"/>
  <c r="AB47" i="31"/>
  <c r="AA47" i="31" s="1"/>
  <c r="Y50" i="31"/>
  <c r="AC50" i="31" s="1"/>
  <c r="X51" i="31"/>
  <c r="X54" i="31"/>
  <c r="AB61" i="31"/>
  <c r="AA61" i="31" s="1"/>
  <c r="AB64" i="31"/>
  <c r="AA64" i="31" s="1"/>
  <c r="AC64" i="31" s="1"/>
  <c r="Y67" i="31"/>
  <c r="AC67" i="31" s="1"/>
  <c r="X68" i="31"/>
  <c r="X10" i="31"/>
  <c r="X55" i="31"/>
  <c r="X58" i="31"/>
  <c r="X69" i="31"/>
  <c r="AB18" i="31"/>
  <c r="AA18" i="31" s="1"/>
  <c r="X25" i="31"/>
  <c r="AB32" i="31"/>
  <c r="AA32" i="31" s="1"/>
  <c r="AB35" i="31"/>
  <c r="AA35" i="31" s="1"/>
  <c r="X39" i="31"/>
  <c r="X42" i="31"/>
  <c r="AB49" i="31"/>
  <c r="AA49" i="31" s="1"/>
  <c r="AB52" i="31"/>
  <c r="AA52" i="31" s="1"/>
  <c r="X56" i="31"/>
  <c r="X59" i="31"/>
  <c r="AB66" i="31"/>
  <c r="AA66" i="31" s="1"/>
  <c r="AB19" i="31"/>
  <c r="AA19" i="31" s="1"/>
  <c r="AB33" i="31"/>
  <c r="AA33" i="31" s="1"/>
  <c r="AB36" i="31"/>
  <c r="AA36" i="31" s="1"/>
  <c r="Y13" i="31"/>
  <c r="AC13" i="31" s="1"/>
  <c r="Y16" i="31"/>
  <c r="AB24" i="31"/>
  <c r="AA24" i="31" s="1"/>
  <c r="Y27" i="31"/>
  <c r="AC27" i="31" s="1"/>
  <c r="AB38" i="31"/>
  <c r="AA38" i="31" s="1"/>
  <c r="AB41" i="31"/>
  <c r="AA41" i="31" s="1"/>
  <c r="Y44" i="31"/>
  <c r="Y47" i="31"/>
  <c r="AB58" i="31"/>
  <c r="AA58" i="31" s="1"/>
  <c r="AC18" i="30"/>
  <c r="Z47" i="30"/>
  <c r="Y47" i="30"/>
  <c r="Z28" i="30"/>
  <c r="Y28" i="30"/>
  <c r="AC28" i="30" s="1"/>
  <c r="Z61" i="30"/>
  <c r="Y61" i="30"/>
  <c r="Z13" i="30"/>
  <c r="Y13" i="30"/>
  <c r="AC14" i="30"/>
  <c r="Z30" i="30"/>
  <c r="Y30" i="30"/>
  <c r="Z44" i="30"/>
  <c r="Y44" i="30"/>
  <c r="Z27" i="30"/>
  <c r="Y27" i="30"/>
  <c r="AC45" i="30"/>
  <c r="Z57" i="30"/>
  <c r="Y57" i="30"/>
  <c r="AC57" i="30" s="1"/>
  <c r="AB13" i="30"/>
  <c r="AA13" i="30" s="1"/>
  <c r="Y19" i="30"/>
  <c r="X20" i="30"/>
  <c r="I22" i="30"/>
  <c r="Y22" i="30"/>
  <c r="X23" i="30"/>
  <c r="AB27" i="30"/>
  <c r="AA27" i="30" s="1"/>
  <c r="AB30" i="30"/>
  <c r="AA30" i="30" s="1"/>
  <c r="Y36" i="30"/>
  <c r="X37" i="30"/>
  <c r="X40" i="30"/>
  <c r="AB44" i="30"/>
  <c r="AA44" i="30" s="1"/>
  <c r="AB47" i="30"/>
  <c r="AA47" i="30" s="1"/>
  <c r="Y50" i="30"/>
  <c r="X51" i="30"/>
  <c r="Y53" i="30"/>
  <c r="AC53" i="30" s="1"/>
  <c r="X54" i="30"/>
  <c r="AB61" i="30"/>
  <c r="AA61" i="30" s="1"/>
  <c r="Y67" i="30"/>
  <c r="AC67" i="30" s="1"/>
  <c r="X68" i="30"/>
  <c r="X21" i="30"/>
  <c r="X24" i="30"/>
  <c r="X38" i="30"/>
  <c r="X41" i="30"/>
  <c r="X55" i="30"/>
  <c r="X58" i="30"/>
  <c r="X69" i="30"/>
  <c r="I10" i="30"/>
  <c r="X10" i="30" s="1"/>
  <c r="X25" i="30"/>
  <c r="X39" i="30"/>
  <c r="X42" i="30"/>
  <c r="X56" i="30"/>
  <c r="I58" i="30"/>
  <c r="X59" i="30"/>
  <c r="AB19" i="30"/>
  <c r="AA19" i="30" s="1"/>
  <c r="AB22" i="30"/>
  <c r="AA22" i="30" s="1"/>
  <c r="X26" i="30"/>
  <c r="X29" i="30"/>
  <c r="AB36" i="30"/>
  <c r="AA36" i="30" s="1"/>
  <c r="X43" i="30"/>
  <c r="X46" i="30"/>
  <c r="AB50" i="30"/>
  <c r="AA50" i="30" s="1"/>
  <c r="AB53" i="30"/>
  <c r="AA53" i="30" s="1"/>
  <c r="X60" i="30"/>
  <c r="AB24" i="30"/>
  <c r="AA24" i="30" s="1"/>
  <c r="AB38" i="30"/>
  <c r="AA38" i="30" s="1"/>
  <c r="AB41" i="30"/>
  <c r="AA41" i="30" s="1"/>
  <c r="AB55" i="30"/>
  <c r="AA55" i="30" s="1"/>
  <c r="AB58" i="30"/>
  <c r="AA58" i="30" s="1"/>
  <c r="Y14" i="29"/>
  <c r="Z26" i="29"/>
  <c r="Y26" i="29"/>
  <c r="AC26" i="29" s="1"/>
  <c r="AC66" i="29"/>
  <c r="Y43" i="29"/>
  <c r="Y31" i="29"/>
  <c r="Z31" i="29"/>
  <c r="Z57" i="29"/>
  <c r="Y57" i="29"/>
  <c r="AC57" i="29" s="1"/>
  <c r="Y65" i="29"/>
  <c r="Z65" i="29"/>
  <c r="Y45" i="29"/>
  <c r="Z45" i="29"/>
  <c r="Y48" i="29"/>
  <c r="Z48" i="29"/>
  <c r="Y62" i="29"/>
  <c r="Z62" i="29"/>
  <c r="Y17" i="29"/>
  <c r="Z17" i="29"/>
  <c r="Z60" i="29"/>
  <c r="Y60" i="29"/>
  <c r="Y19" i="29"/>
  <c r="AC19" i="29" s="1"/>
  <c r="Y33" i="29"/>
  <c r="AC33" i="29" s="1"/>
  <c r="Y36" i="29"/>
  <c r="AC36" i="29" s="1"/>
  <c r="Y50" i="29"/>
  <c r="AC50" i="29" s="1"/>
  <c r="Y53" i="29"/>
  <c r="AC53" i="29" s="1"/>
  <c r="Y67" i="29"/>
  <c r="AC67" i="29" s="1"/>
  <c r="I22" i="29"/>
  <c r="Y22" i="29"/>
  <c r="X10" i="29"/>
  <c r="AB14" i="29"/>
  <c r="AA14" i="29" s="1"/>
  <c r="AB17" i="29"/>
  <c r="AA17" i="29" s="1"/>
  <c r="Y20" i="29"/>
  <c r="AC20" i="29" s="1"/>
  <c r="X21" i="29"/>
  <c r="Y23" i="29"/>
  <c r="X24" i="29"/>
  <c r="AB31" i="29"/>
  <c r="AA31" i="29" s="1"/>
  <c r="AB34" i="29"/>
  <c r="AA34" i="29" s="1"/>
  <c r="Y37" i="29"/>
  <c r="X38" i="29"/>
  <c r="I40" i="29"/>
  <c r="X41" i="29"/>
  <c r="AB45" i="29"/>
  <c r="AA45" i="29" s="1"/>
  <c r="AB48" i="29"/>
  <c r="AA48" i="29" s="1"/>
  <c r="Y51" i="29"/>
  <c r="AC51" i="29" s="1"/>
  <c r="Y54" i="29"/>
  <c r="X55" i="29"/>
  <c r="X58" i="29"/>
  <c r="AB62" i="29"/>
  <c r="AA62" i="29" s="1"/>
  <c r="AB65" i="29"/>
  <c r="AA65" i="29" s="1"/>
  <c r="Y68" i="29"/>
  <c r="AC68" i="29" s="1"/>
  <c r="X69" i="29"/>
  <c r="X25" i="29"/>
  <c r="X28" i="29"/>
  <c r="X39" i="29"/>
  <c r="X42" i="29"/>
  <c r="X56" i="29"/>
  <c r="X59" i="29"/>
  <c r="X29" i="29"/>
  <c r="X13" i="29"/>
  <c r="X16" i="29"/>
  <c r="AB23" i="29"/>
  <c r="AA23" i="29" s="1"/>
  <c r="X30" i="29"/>
  <c r="AB40" i="29"/>
  <c r="AA40" i="29" s="1"/>
  <c r="X44" i="29"/>
  <c r="Y46" i="29"/>
  <c r="AC46" i="29" s="1"/>
  <c r="X47" i="29"/>
  <c r="AB54" i="29"/>
  <c r="AA54" i="29" s="1"/>
  <c r="X61" i="29"/>
  <c r="X64" i="29"/>
  <c r="AB58" i="29"/>
  <c r="AA58" i="29" s="1"/>
  <c r="X10" i="28"/>
  <c r="Z10" i="28" s="1"/>
  <c r="X11" i="28" s="1"/>
  <c r="Z32" i="28"/>
  <c r="Y32" i="28"/>
  <c r="Y45" i="28"/>
  <c r="Z45" i="28"/>
  <c r="Z49" i="28"/>
  <c r="Y49" i="28"/>
  <c r="Z39" i="28"/>
  <c r="Y39" i="28"/>
  <c r="AC39" i="28" s="1"/>
  <c r="Z15" i="28"/>
  <c r="Y15" i="28"/>
  <c r="Z35" i="28"/>
  <c r="Y35" i="28"/>
  <c r="Y56" i="28"/>
  <c r="AC56" i="28" s="1"/>
  <c r="AC66" i="28"/>
  <c r="Z16" i="28"/>
  <c r="Y16" i="28"/>
  <c r="AC16" i="28" s="1"/>
  <c r="Z30" i="28"/>
  <c r="Y30" i="28"/>
  <c r="AC30" i="28" s="1"/>
  <c r="Z44" i="28"/>
  <c r="Y44" i="28"/>
  <c r="AC44" i="28" s="1"/>
  <c r="AC47" i="28"/>
  <c r="Z18" i="28"/>
  <c r="Y18" i="28"/>
  <c r="Z33" i="28"/>
  <c r="Y33" i="28"/>
  <c r="AC33" i="28" s="1"/>
  <c r="Y63" i="28"/>
  <c r="X19" i="28"/>
  <c r="X22" i="28"/>
  <c r="AB26" i="28"/>
  <c r="AA26" i="28" s="1"/>
  <c r="AB29" i="28"/>
  <c r="AA29" i="28" s="1"/>
  <c r="X36" i="28"/>
  <c r="AB43" i="28"/>
  <c r="AA43" i="28" s="1"/>
  <c r="X50" i="28"/>
  <c r="X53" i="28"/>
  <c r="AB57" i="28"/>
  <c r="AA57" i="28" s="1"/>
  <c r="AB60" i="28"/>
  <c r="AA60" i="28" s="1"/>
  <c r="X67" i="28"/>
  <c r="AB14" i="28"/>
  <c r="AA14" i="28" s="1"/>
  <c r="AB17" i="28"/>
  <c r="AA17" i="28" s="1"/>
  <c r="X21" i="28"/>
  <c r="Y23" i="28"/>
  <c r="AC23" i="28" s="1"/>
  <c r="X24" i="28"/>
  <c r="AB31" i="28"/>
  <c r="AA31" i="28" s="1"/>
  <c r="AB34" i="28"/>
  <c r="AA34" i="28" s="1"/>
  <c r="Y37" i="28"/>
  <c r="AC37" i="28" s="1"/>
  <c r="X38" i="28"/>
  <c r="I40" i="28"/>
  <c r="Y40" i="28"/>
  <c r="X41" i="28"/>
  <c r="AB45" i="28"/>
  <c r="AA45" i="28" s="1"/>
  <c r="Y54" i="28"/>
  <c r="X55" i="28"/>
  <c r="X58" i="28"/>
  <c r="X69" i="28"/>
  <c r="AB15" i="28"/>
  <c r="AA15" i="28" s="1"/>
  <c r="AB18" i="28"/>
  <c r="AA18" i="28" s="1"/>
  <c r="X25" i="28"/>
  <c r="X28" i="28"/>
  <c r="AB32" i="28"/>
  <c r="AA32" i="28" s="1"/>
  <c r="AB35" i="28"/>
  <c r="AA35" i="28" s="1"/>
  <c r="X42" i="28"/>
  <c r="AB49" i="28"/>
  <c r="AA49" i="28" s="1"/>
  <c r="AB63" i="28"/>
  <c r="AA63" i="28" s="1"/>
  <c r="X26" i="28"/>
  <c r="X29" i="28"/>
  <c r="X43" i="28"/>
  <c r="X57" i="28"/>
  <c r="X60" i="28"/>
  <c r="AB40" i="28"/>
  <c r="AA40" i="28" s="1"/>
  <c r="Y46" i="28"/>
  <c r="AC46" i="28" s="1"/>
  <c r="X14" i="28"/>
  <c r="X17" i="28"/>
  <c r="X31" i="28"/>
  <c r="X34" i="28"/>
  <c r="X48" i="28"/>
  <c r="X62" i="28"/>
  <c r="Z63" i="26"/>
  <c r="Y63" i="26"/>
  <c r="AC63" i="26" s="1"/>
  <c r="Y45" i="27"/>
  <c r="AC45" i="27" s="1"/>
  <c r="Z45" i="27"/>
  <c r="Z32" i="27"/>
  <c r="Y32" i="27"/>
  <c r="Z66" i="26"/>
  <c r="Z18" i="27"/>
  <c r="Y18" i="27"/>
  <c r="Z35" i="27"/>
  <c r="Y35" i="27"/>
  <c r="Z49" i="27"/>
  <c r="Y49" i="27"/>
  <c r="AC49" i="27" s="1"/>
  <c r="Y31" i="27"/>
  <c r="AC31" i="27" s="1"/>
  <c r="X32" i="26"/>
  <c r="X52" i="26"/>
  <c r="AB65" i="26"/>
  <c r="AA65" i="26" s="1"/>
  <c r="AB69" i="26"/>
  <c r="AA69" i="26" s="1"/>
  <c r="X17" i="27"/>
  <c r="X57" i="27"/>
  <c r="Y57" i="27" s="1"/>
  <c r="AC57" i="27" s="1"/>
  <c r="X22" i="26"/>
  <c r="Z22" i="26" s="1"/>
  <c r="X30" i="26"/>
  <c r="Z30" i="26" s="1"/>
  <c r="X35" i="26"/>
  <c r="X49" i="26"/>
  <c r="AB68" i="26"/>
  <c r="AA68" i="26" s="1"/>
  <c r="AC14" i="27"/>
  <c r="AB18" i="27"/>
  <c r="AA18" i="27" s="1"/>
  <c r="AB29" i="27"/>
  <c r="AA29" i="27" s="1"/>
  <c r="AB32" i="27"/>
  <c r="AA32" i="27" s="1"/>
  <c r="X63" i="27"/>
  <c r="X66" i="27"/>
  <c r="X13" i="26"/>
  <c r="Z13" i="26" s="1"/>
  <c r="X14" i="26"/>
  <c r="Y14" i="26" s="1"/>
  <c r="AC14" i="26" s="1"/>
  <c r="X18" i="26"/>
  <c r="Z18" i="26" s="1"/>
  <c r="Z31" i="26"/>
  <c r="X34" i="26"/>
  <c r="X48" i="26"/>
  <c r="AB52" i="26"/>
  <c r="AA52" i="26" s="1"/>
  <c r="X67" i="26"/>
  <c r="Z67" i="26" s="1"/>
  <c r="AB20" i="27"/>
  <c r="AA20" i="27" s="1"/>
  <c r="AB33" i="27"/>
  <c r="AA33" i="27" s="1"/>
  <c r="AB34" i="27"/>
  <c r="AA34" i="27" s="1"/>
  <c r="AB39" i="27"/>
  <c r="AA39" i="27" s="1"/>
  <c r="X44" i="27"/>
  <c r="Z44" i="27" s="1"/>
  <c r="AB54" i="27"/>
  <c r="AA54" i="27" s="1"/>
  <c r="X62" i="27"/>
  <c r="AB21" i="26"/>
  <c r="AA21" i="26" s="1"/>
  <c r="X27" i="26"/>
  <c r="AB46" i="26"/>
  <c r="AA46" i="26" s="1"/>
  <c r="AB56" i="26"/>
  <c r="AA56" i="26" s="1"/>
  <c r="X61" i="26"/>
  <c r="Z61" i="26" s="1"/>
  <c r="AB25" i="27"/>
  <c r="AA25" i="27" s="1"/>
  <c r="AB51" i="27"/>
  <c r="AA51" i="27" s="1"/>
  <c r="AB59" i="27"/>
  <c r="AA59" i="27" s="1"/>
  <c r="X65" i="27"/>
  <c r="AC62" i="26"/>
  <c r="AB37" i="26"/>
  <c r="AA37" i="26" s="1"/>
  <c r="AC45" i="26"/>
  <c r="AB51" i="26"/>
  <c r="AA51" i="26" s="1"/>
  <c r="Z62" i="26"/>
  <c r="AB65" i="27"/>
  <c r="AA65" i="27" s="1"/>
  <c r="AB69" i="27"/>
  <c r="AA69" i="27" s="1"/>
  <c r="AC31" i="26"/>
  <c r="X19" i="26"/>
  <c r="Z19" i="26" s="1"/>
  <c r="AB42" i="26"/>
  <c r="AA42" i="26" s="1"/>
  <c r="Z45" i="26"/>
  <c r="Z65" i="26"/>
  <c r="AB66" i="26"/>
  <c r="AA66" i="26" s="1"/>
  <c r="X22" i="27"/>
  <c r="Z22" i="27" s="1"/>
  <c r="Y52" i="27"/>
  <c r="AC52" i="27" s="1"/>
  <c r="AB68" i="27"/>
  <c r="AA68" i="27" s="1"/>
  <c r="X16" i="26"/>
  <c r="Z16" i="26" s="1"/>
  <c r="X17" i="26" s="1"/>
  <c r="Z14" i="27"/>
  <c r="Y15" i="27"/>
  <c r="AC15" i="27" s="1"/>
  <c r="Z47" i="27"/>
  <c r="Y47" i="27"/>
  <c r="Z57" i="27"/>
  <c r="Z13" i="27"/>
  <c r="Y13" i="27"/>
  <c r="Z27" i="27"/>
  <c r="Y27" i="27"/>
  <c r="Z61" i="27"/>
  <c r="Y61" i="27"/>
  <c r="Z16" i="27"/>
  <c r="Y16" i="27"/>
  <c r="Z30" i="27"/>
  <c r="Y30" i="27"/>
  <c r="AC30" i="27" s="1"/>
  <c r="Z64" i="27"/>
  <c r="Y64" i="27"/>
  <c r="AB13" i="27"/>
  <c r="AA13" i="27" s="1"/>
  <c r="AB16" i="27"/>
  <c r="AA16" i="27" s="1"/>
  <c r="Y19" i="27"/>
  <c r="X20" i="27"/>
  <c r="I22" i="27"/>
  <c r="Y22" i="27"/>
  <c r="AC22" i="27" s="1"/>
  <c r="X23" i="27"/>
  <c r="AB27" i="27"/>
  <c r="AA27" i="27" s="1"/>
  <c r="AB30" i="27"/>
  <c r="AA30" i="27" s="1"/>
  <c r="Y33" i="27"/>
  <c r="AC33" i="27" s="1"/>
  <c r="Y36" i="27"/>
  <c r="X37" i="27"/>
  <c r="X40" i="27"/>
  <c r="AB44" i="27"/>
  <c r="AA44" i="27" s="1"/>
  <c r="AB47" i="27"/>
  <c r="AA47" i="27" s="1"/>
  <c r="Y50" i="27"/>
  <c r="X51" i="27"/>
  <c r="Y53" i="27"/>
  <c r="X54" i="27"/>
  <c r="AB61" i="27"/>
  <c r="AA61" i="27" s="1"/>
  <c r="AB64" i="27"/>
  <c r="AA64" i="27" s="1"/>
  <c r="Y67" i="27"/>
  <c r="AC67" i="27" s="1"/>
  <c r="X68" i="27"/>
  <c r="X38" i="27"/>
  <c r="X41" i="27"/>
  <c r="X55" i="27"/>
  <c r="X58" i="27"/>
  <c r="X69" i="27"/>
  <c r="X39" i="27"/>
  <c r="X42" i="27"/>
  <c r="X56" i="27"/>
  <c r="I58" i="27"/>
  <c r="X59" i="27"/>
  <c r="X21" i="27"/>
  <c r="X24" i="27"/>
  <c r="AB19" i="27"/>
  <c r="AA19" i="27" s="1"/>
  <c r="AB22" i="27"/>
  <c r="AA22" i="27" s="1"/>
  <c r="X26" i="27"/>
  <c r="Y28" i="27"/>
  <c r="AC28" i="27" s="1"/>
  <c r="X29" i="27"/>
  <c r="AB36" i="27"/>
  <c r="AA36" i="27" s="1"/>
  <c r="X43" i="27"/>
  <c r="X46" i="27"/>
  <c r="AB50" i="27"/>
  <c r="AA50" i="27" s="1"/>
  <c r="AB53" i="27"/>
  <c r="AA53" i="27" s="1"/>
  <c r="X60" i="27"/>
  <c r="I10" i="27"/>
  <c r="X10" i="27" s="1"/>
  <c r="X25" i="27"/>
  <c r="AB24" i="27"/>
  <c r="AA24" i="27" s="1"/>
  <c r="AB38" i="27"/>
  <c r="AA38" i="27" s="1"/>
  <c r="AB41" i="27"/>
  <c r="AA41" i="27" s="1"/>
  <c r="AB55" i="27"/>
  <c r="AA55" i="27" s="1"/>
  <c r="AB58" i="27"/>
  <c r="AA58" i="27" s="1"/>
  <c r="Y15" i="26"/>
  <c r="Z27" i="26"/>
  <c r="Y27" i="26"/>
  <c r="Y61" i="26"/>
  <c r="Z47" i="26"/>
  <c r="Y47" i="26"/>
  <c r="Y44" i="26"/>
  <c r="Z64" i="26"/>
  <c r="Y64" i="26"/>
  <c r="AB13" i="26"/>
  <c r="AA13" i="26" s="1"/>
  <c r="Y19" i="26"/>
  <c r="X20" i="26"/>
  <c r="I22" i="26"/>
  <c r="X23" i="26"/>
  <c r="AB27" i="26"/>
  <c r="AA27" i="26" s="1"/>
  <c r="AB30" i="26"/>
  <c r="AA30" i="26" s="1"/>
  <c r="Y33" i="26"/>
  <c r="AC33" i="26" s="1"/>
  <c r="Y36" i="26"/>
  <c r="X37" i="26"/>
  <c r="X40" i="26"/>
  <c r="AB44" i="26"/>
  <c r="AA44" i="26" s="1"/>
  <c r="AB47" i="26"/>
  <c r="AA47" i="26" s="1"/>
  <c r="Y50" i="26"/>
  <c r="X51" i="26"/>
  <c r="Y53" i="26"/>
  <c r="X54" i="26"/>
  <c r="AB61" i="26"/>
  <c r="AA61" i="26" s="1"/>
  <c r="AB64" i="26"/>
  <c r="AA64" i="26" s="1"/>
  <c r="X68" i="26"/>
  <c r="X38" i="26"/>
  <c r="X41" i="26"/>
  <c r="X55" i="26"/>
  <c r="X58" i="26"/>
  <c r="X69" i="26"/>
  <c r="X24" i="26"/>
  <c r="X25" i="26"/>
  <c r="X39" i="26"/>
  <c r="X42" i="26"/>
  <c r="X56" i="26"/>
  <c r="I58" i="26"/>
  <c r="X59" i="26"/>
  <c r="AB19" i="26"/>
  <c r="AA19" i="26" s="1"/>
  <c r="AB22" i="26"/>
  <c r="AA22" i="26" s="1"/>
  <c r="X26" i="26"/>
  <c r="Y28" i="26"/>
  <c r="X29" i="26"/>
  <c r="AB36" i="26"/>
  <c r="AA36" i="26" s="1"/>
  <c r="X43" i="26"/>
  <c r="X46" i="26"/>
  <c r="AB50" i="26"/>
  <c r="AA50" i="26" s="1"/>
  <c r="AB53" i="26"/>
  <c r="AA53" i="26" s="1"/>
  <c r="X60" i="26"/>
  <c r="X21" i="26"/>
  <c r="I10" i="26"/>
  <c r="X10" i="26" s="1"/>
  <c r="AB38" i="26"/>
  <c r="AA38" i="26" s="1"/>
  <c r="AB41" i="26"/>
  <c r="AA41" i="26" s="1"/>
  <c r="AB55" i="26"/>
  <c r="AA55" i="26" s="1"/>
  <c r="AB58" i="26"/>
  <c r="AA58" i="26" s="1"/>
  <c r="AB24" i="26"/>
  <c r="AA24" i="26" s="1"/>
  <c r="T69" i="25"/>
  <c r="Q69" i="25"/>
  <c r="T68" i="25"/>
  <c r="Q68" i="25"/>
  <c r="T67" i="25"/>
  <c r="Q67" i="25"/>
  <c r="T66" i="25"/>
  <c r="Q66" i="25"/>
  <c r="T65" i="25"/>
  <c r="Q65" i="25"/>
  <c r="X66" i="25" s="1"/>
  <c r="T64" i="25"/>
  <c r="Q64" i="25"/>
  <c r="X64" i="25" s="1"/>
  <c r="H64" i="25"/>
  <c r="I64" i="25" s="1"/>
  <c r="AB63" i="25"/>
  <c r="AA63" i="25" s="1"/>
  <c r="T63" i="25"/>
  <c r="Q63" i="25"/>
  <c r="T62" i="25"/>
  <c r="Q62" i="25"/>
  <c r="X63" i="25" s="1"/>
  <c r="T61" i="25"/>
  <c r="Q61" i="25"/>
  <c r="AB62" i="25" s="1"/>
  <c r="AA62" i="25" s="1"/>
  <c r="T60" i="25"/>
  <c r="Q60" i="25"/>
  <c r="T59" i="25"/>
  <c r="Q59" i="25"/>
  <c r="AB60" i="25" s="1"/>
  <c r="AA60" i="25" s="1"/>
  <c r="T58" i="25"/>
  <c r="Q58" i="25"/>
  <c r="AB59" i="25" s="1"/>
  <c r="AA59" i="25" s="1"/>
  <c r="H58" i="25"/>
  <c r="T57" i="25"/>
  <c r="Q57" i="25"/>
  <c r="T56" i="25"/>
  <c r="Q56" i="25"/>
  <c r="AB57" i="25" s="1"/>
  <c r="AA57" i="25" s="1"/>
  <c r="T55" i="25"/>
  <c r="Q55" i="25"/>
  <c r="T54" i="25"/>
  <c r="Q54" i="25"/>
  <c r="T53" i="25"/>
  <c r="Q53" i="25"/>
  <c r="T52" i="25"/>
  <c r="Q52" i="25"/>
  <c r="AB52" i="25" s="1"/>
  <c r="AA52" i="25" s="1"/>
  <c r="H52" i="25"/>
  <c r="I52" i="25" s="1"/>
  <c r="T51" i="25"/>
  <c r="Q51" i="25"/>
  <c r="T50" i="25"/>
  <c r="Q50" i="25"/>
  <c r="T49" i="25"/>
  <c r="Q49" i="25"/>
  <c r="T48" i="25"/>
  <c r="Q48" i="25"/>
  <c r="X49" i="25" s="1"/>
  <c r="T47" i="25"/>
  <c r="Q47" i="25"/>
  <c r="T46" i="25"/>
  <c r="Q46" i="25"/>
  <c r="H46" i="25"/>
  <c r="I46" i="25" s="1"/>
  <c r="T45" i="25"/>
  <c r="Q45" i="25"/>
  <c r="AB45" i="25" s="1"/>
  <c r="AA45" i="25" s="1"/>
  <c r="T44" i="25"/>
  <c r="Q44" i="25"/>
  <c r="X45" i="25" s="1"/>
  <c r="Y45" i="25" s="1"/>
  <c r="T43" i="25"/>
  <c r="Q43" i="25"/>
  <c r="X44" i="25" s="1"/>
  <c r="T42" i="25"/>
  <c r="Q42" i="25"/>
  <c r="T41" i="25"/>
  <c r="Q41" i="25"/>
  <c r="T40" i="25"/>
  <c r="Q40" i="25"/>
  <c r="AB40" i="25" s="1"/>
  <c r="AA40" i="25" s="1"/>
  <c r="H40" i="25"/>
  <c r="I40" i="25" s="1"/>
  <c r="T39" i="25"/>
  <c r="Q39" i="25"/>
  <c r="T38" i="25"/>
  <c r="Q38" i="25"/>
  <c r="T37" i="25"/>
  <c r="Q37" i="25"/>
  <c r="T36" i="25"/>
  <c r="Q36" i="25"/>
  <c r="T35" i="25"/>
  <c r="Q35" i="25"/>
  <c r="T34" i="25"/>
  <c r="Q34" i="25"/>
  <c r="X34" i="25" s="1"/>
  <c r="H34" i="25"/>
  <c r="I34" i="25" s="1"/>
  <c r="T33" i="25"/>
  <c r="Q33" i="25"/>
  <c r="T32" i="25"/>
  <c r="Q32" i="25"/>
  <c r="T31" i="25"/>
  <c r="Q31" i="25"/>
  <c r="AB32" i="25" s="1"/>
  <c r="AA32" i="25" s="1"/>
  <c r="T30" i="25"/>
  <c r="Q30" i="25"/>
  <c r="T29" i="25"/>
  <c r="Q29" i="25"/>
  <c r="T28" i="25"/>
  <c r="Q28" i="25"/>
  <c r="AB29" i="25" s="1"/>
  <c r="AA29" i="25" s="1"/>
  <c r="H28" i="25"/>
  <c r="I28" i="25" s="1"/>
  <c r="T27" i="25"/>
  <c r="Q27" i="25"/>
  <c r="T26" i="25"/>
  <c r="Q26" i="25"/>
  <c r="T25" i="25"/>
  <c r="Q25" i="25"/>
  <c r="AB26" i="25" s="1"/>
  <c r="AA26" i="25" s="1"/>
  <c r="T24" i="25"/>
  <c r="Q24" i="25"/>
  <c r="T23" i="25"/>
  <c r="Q23" i="25"/>
  <c r="T22" i="25"/>
  <c r="Q22" i="25"/>
  <c r="H22" i="25"/>
  <c r="T21" i="25"/>
  <c r="Q21" i="25"/>
  <c r="T20" i="25"/>
  <c r="Q20" i="25"/>
  <c r="T19" i="25"/>
  <c r="Q19" i="25"/>
  <c r="T18" i="25"/>
  <c r="Q18" i="25"/>
  <c r="T17" i="25"/>
  <c r="Q17" i="25"/>
  <c r="T16" i="25"/>
  <c r="Q16" i="25"/>
  <c r="I16" i="25"/>
  <c r="H16" i="25"/>
  <c r="T15" i="25"/>
  <c r="Q15" i="25"/>
  <c r="T14" i="25"/>
  <c r="Q14" i="25"/>
  <c r="T13" i="25"/>
  <c r="Q13" i="25"/>
  <c r="AB14" i="25" s="1"/>
  <c r="AA14" i="25" s="1"/>
  <c r="T12" i="25"/>
  <c r="Q12" i="25"/>
  <c r="T11" i="25"/>
  <c r="Q11" i="25"/>
  <c r="T10" i="25"/>
  <c r="Q10" i="25"/>
  <c r="H10" i="25"/>
  <c r="I10" i="25" s="1"/>
  <c r="K30" i="25"/>
  <c r="K68" i="25"/>
  <c r="K21" i="25"/>
  <c r="K38" i="25"/>
  <c r="K29" i="25"/>
  <c r="K31" i="25"/>
  <c r="K66" i="25"/>
  <c r="K59" i="25"/>
  <c r="K56" i="25"/>
  <c r="K36" i="25"/>
  <c r="K61" i="25"/>
  <c r="K25" i="25"/>
  <c r="K50" i="25"/>
  <c r="K57" i="25"/>
  <c r="K17" i="25"/>
  <c r="K41" i="25"/>
  <c r="K63" i="25"/>
  <c r="K37" i="25"/>
  <c r="K45" i="25"/>
  <c r="K33" i="25"/>
  <c r="K62" i="25"/>
  <c r="K60" i="25"/>
  <c r="K32" i="25"/>
  <c r="K47" i="25"/>
  <c r="K53" i="25"/>
  <c r="K11" i="25"/>
  <c r="K51" i="25"/>
  <c r="K54" i="25"/>
  <c r="K13" i="25"/>
  <c r="K18" i="25"/>
  <c r="K15" i="25"/>
  <c r="K19" i="25"/>
  <c r="K43" i="25"/>
  <c r="K42" i="25"/>
  <c r="K44" i="25"/>
  <c r="K65" i="25"/>
  <c r="K14" i="25"/>
  <c r="K20" i="25"/>
  <c r="K24" i="25"/>
  <c r="K69" i="25"/>
  <c r="K23" i="25"/>
  <c r="K55" i="25"/>
  <c r="K48" i="25"/>
  <c r="K67" i="25"/>
  <c r="K12" i="25"/>
  <c r="K39" i="25"/>
  <c r="K27" i="25"/>
  <c r="K26" i="25"/>
  <c r="K35" i="25"/>
  <c r="K49" i="25"/>
  <c r="AC20" i="32" l="1"/>
  <c r="AC18" i="27"/>
  <c r="AC19" i="30"/>
  <c r="AC15" i="26"/>
  <c r="AC64" i="34"/>
  <c r="Z62" i="31"/>
  <c r="Y62" i="31"/>
  <c r="AC62" i="31" s="1"/>
  <c r="Z63" i="31"/>
  <c r="Y63" i="31"/>
  <c r="AC63" i="31" s="1"/>
  <c r="Y48" i="30"/>
  <c r="AC48" i="30" s="1"/>
  <c r="Z48" i="30"/>
  <c r="Y57" i="26"/>
  <c r="AC57" i="26" s="1"/>
  <c r="AC43" i="29"/>
  <c r="Y57" i="32"/>
  <c r="AC57" i="32" s="1"/>
  <c r="AC60" i="33"/>
  <c r="AC19" i="34"/>
  <c r="Z62" i="32"/>
  <c r="Y62" i="32"/>
  <c r="AC62" i="32" s="1"/>
  <c r="Y35" i="32"/>
  <c r="AC35" i="32" s="1"/>
  <c r="Z35" i="32"/>
  <c r="Y47" i="34"/>
  <c r="AC47" i="34" s="1"/>
  <c r="Z47" i="34"/>
  <c r="Z44" i="34"/>
  <c r="Y44" i="34"/>
  <c r="AC44" i="34" s="1"/>
  <c r="Y45" i="33"/>
  <c r="AC45" i="33" s="1"/>
  <c r="Z45" i="33"/>
  <c r="Y31" i="33"/>
  <c r="AC31" i="33" s="1"/>
  <c r="Z31" i="33"/>
  <c r="Z36" i="32"/>
  <c r="Y36" i="32"/>
  <c r="AC36" i="32" s="1"/>
  <c r="AC44" i="33"/>
  <c r="Z33" i="32"/>
  <c r="Y33" i="32"/>
  <c r="AC33" i="32" s="1"/>
  <c r="Y27" i="32"/>
  <c r="AC27" i="32" s="1"/>
  <c r="Z27" i="32"/>
  <c r="Y16" i="32"/>
  <c r="AC16" i="32" s="1"/>
  <c r="Z16" i="32"/>
  <c r="Z64" i="30"/>
  <c r="Y64" i="30"/>
  <c r="AC64" i="30" s="1"/>
  <c r="Z26" i="31"/>
  <c r="Y26" i="31"/>
  <c r="AC26" i="31" s="1"/>
  <c r="Y48" i="27"/>
  <c r="AC48" i="27" s="1"/>
  <c r="Z48" i="27"/>
  <c r="Y60" i="31"/>
  <c r="AC60" i="31" s="1"/>
  <c r="Z60" i="31"/>
  <c r="Y31" i="30"/>
  <c r="AC31" i="30" s="1"/>
  <c r="Z31" i="30"/>
  <c r="Y34" i="27"/>
  <c r="AC34" i="27" s="1"/>
  <c r="Z34" i="27"/>
  <c r="AC50" i="26"/>
  <c r="Z47" i="33"/>
  <c r="Y47" i="33"/>
  <c r="AC47" i="33" s="1"/>
  <c r="Y48" i="31"/>
  <c r="AC48" i="31" s="1"/>
  <c r="Z48" i="31"/>
  <c r="Z46" i="31"/>
  <c r="Y46" i="31"/>
  <c r="AC46" i="31" s="1"/>
  <c r="Z35" i="30"/>
  <c r="Y35" i="30"/>
  <c r="AC35" i="30" s="1"/>
  <c r="Z32" i="30"/>
  <c r="Y32" i="30"/>
  <c r="AC32" i="30" s="1"/>
  <c r="AB35" i="25"/>
  <c r="AA35" i="25" s="1"/>
  <c r="AB49" i="25"/>
  <c r="AA49" i="25" s="1"/>
  <c r="X61" i="25"/>
  <c r="Z61" i="25" s="1"/>
  <c r="AC28" i="26"/>
  <c r="Y67" i="33"/>
  <c r="AC67" i="33" s="1"/>
  <c r="Y33" i="33"/>
  <c r="Y15" i="32"/>
  <c r="AC15" i="32" s="1"/>
  <c r="Y52" i="34"/>
  <c r="AC52" i="34" s="1"/>
  <c r="Z52" i="34"/>
  <c r="AB23" i="25"/>
  <c r="AA23" i="25" s="1"/>
  <c r="X28" i="25"/>
  <c r="Z28" i="25" s="1"/>
  <c r="AB34" i="25"/>
  <c r="AA34" i="25" s="1"/>
  <c r="AB39" i="25"/>
  <c r="AA39" i="25" s="1"/>
  <c r="AB51" i="25"/>
  <c r="AA51" i="25" s="1"/>
  <c r="AB54" i="25"/>
  <c r="AA54" i="25" s="1"/>
  <c r="X57" i="25"/>
  <c r="Y67" i="26"/>
  <c r="AC67" i="26" s="1"/>
  <c r="Y20" i="28"/>
  <c r="AC20" i="28" s="1"/>
  <c r="Y27" i="29"/>
  <c r="AC27" i="29" s="1"/>
  <c r="Z34" i="29"/>
  <c r="AC16" i="31"/>
  <c r="Y41" i="31"/>
  <c r="AC41" i="31" s="1"/>
  <c r="Z21" i="31"/>
  <c r="AC54" i="32"/>
  <c r="Z17" i="32"/>
  <c r="Y43" i="32"/>
  <c r="AC43" i="32" s="1"/>
  <c r="AC53" i="33"/>
  <c r="AC43" i="33"/>
  <c r="Z66" i="33"/>
  <c r="AC37" i="34"/>
  <c r="Y24" i="34"/>
  <c r="AC24" i="34" s="1"/>
  <c r="AC69" i="34"/>
  <c r="Z64" i="33"/>
  <c r="Y64" i="33"/>
  <c r="AC64" i="33" s="1"/>
  <c r="Y46" i="34"/>
  <c r="AC46" i="34" s="1"/>
  <c r="Z46" i="34"/>
  <c r="Z16" i="33"/>
  <c r="Y16" i="33"/>
  <c r="AC16" i="33" s="1"/>
  <c r="Y65" i="33"/>
  <c r="AC65" i="33" s="1"/>
  <c r="Z65" i="33"/>
  <c r="Y17" i="33"/>
  <c r="AC17" i="33" s="1"/>
  <c r="Z17" i="33"/>
  <c r="Z53" i="32"/>
  <c r="Y53" i="32"/>
  <c r="AC53" i="32" s="1"/>
  <c r="AC19" i="32"/>
  <c r="Z52" i="31"/>
  <c r="Y52" i="31"/>
  <c r="AC52" i="31" s="1"/>
  <c r="Z49" i="30"/>
  <c r="Y49" i="30"/>
  <c r="AC49" i="30" s="1"/>
  <c r="Y66" i="32"/>
  <c r="AC66" i="32" s="1"/>
  <c r="Z66" i="32"/>
  <c r="AC32" i="32"/>
  <c r="Y52" i="29"/>
  <c r="AC52" i="29" s="1"/>
  <c r="Z52" i="29"/>
  <c r="Z32" i="29"/>
  <c r="Y32" i="29"/>
  <c r="AC32" i="29" s="1"/>
  <c r="Y31" i="31"/>
  <c r="AC31" i="31" s="1"/>
  <c r="Z31" i="31"/>
  <c r="AC29" i="31"/>
  <c r="Z63" i="30"/>
  <c r="Y63" i="30"/>
  <c r="AC63" i="30" s="1"/>
  <c r="Z65" i="28"/>
  <c r="Y65" i="28"/>
  <c r="AC65" i="28" s="1"/>
  <c r="AB28" i="25"/>
  <c r="AA28" i="25" s="1"/>
  <c r="X62" i="25"/>
  <c r="Y48" i="33"/>
  <c r="AC48" i="33" s="1"/>
  <c r="Z48" i="33"/>
  <c r="Z64" i="32"/>
  <c r="Y64" i="32"/>
  <c r="AC64" i="32" s="1"/>
  <c r="Y43" i="31"/>
  <c r="AC43" i="31" s="1"/>
  <c r="Z43" i="31"/>
  <c r="Z50" i="32"/>
  <c r="Y50" i="32"/>
  <c r="AC54" i="28"/>
  <c r="Y27" i="28"/>
  <c r="AC27" i="28" s="1"/>
  <c r="AC37" i="29"/>
  <c r="AC34" i="32"/>
  <c r="AC57" i="33"/>
  <c r="Z31" i="34"/>
  <c r="Z48" i="32"/>
  <c r="Y48" i="32"/>
  <c r="AC48" i="32" s="1"/>
  <c r="AB25" i="25"/>
  <c r="AA25" i="25" s="1"/>
  <c r="X27" i="25"/>
  <c r="AB37" i="25"/>
  <c r="AA37" i="25" s="1"/>
  <c r="AB56" i="25"/>
  <c r="AA56" i="25" s="1"/>
  <c r="X65" i="25"/>
  <c r="Y65" i="25" s="1"/>
  <c r="Y22" i="26"/>
  <c r="Y68" i="28"/>
  <c r="AC68" i="28" s="1"/>
  <c r="Y51" i="28"/>
  <c r="AC51" i="28" s="1"/>
  <c r="Y59" i="28"/>
  <c r="AC59" i="28" s="1"/>
  <c r="Y40" i="29"/>
  <c r="Y33" i="30"/>
  <c r="AC33" i="30" s="1"/>
  <c r="AC36" i="31"/>
  <c r="X13" i="25"/>
  <c r="Z13" i="25" s="1"/>
  <c r="X15" i="25"/>
  <c r="X18" i="25"/>
  <c r="Z18" i="25" s="1"/>
  <c r="AB20" i="25"/>
  <c r="AA20" i="25" s="1"/>
  <c r="AB21" i="25"/>
  <c r="AA21" i="25" s="1"/>
  <c r="AB31" i="25"/>
  <c r="AA31" i="25" s="1"/>
  <c r="X33" i="25"/>
  <c r="Z33" i="25" s="1"/>
  <c r="X36" i="25"/>
  <c r="Z36" i="25" s="1"/>
  <c r="AB43" i="25"/>
  <c r="AA43" i="25" s="1"/>
  <c r="AB48" i="25"/>
  <c r="AA48" i="25" s="1"/>
  <c r="X50" i="25"/>
  <c r="Z50" i="25" s="1"/>
  <c r="AB67" i="25"/>
  <c r="AA67" i="25" s="1"/>
  <c r="AC64" i="26"/>
  <c r="AC19" i="27"/>
  <c r="Y18" i="26"/>
  <c r="AC18" i="26" s="1"/>
  <c r="AC35" i="27"/>
  <c r="Y13" i="28"/>
  <c r="AC13" i="28" s="1"/>
  <c r="AC22" i="29"/>
  <c r="AC60" i="29"/>
  <c r="AC65" i="29"/>
  <c r="AC27" i="30"/>
  <c r="AC47" i="31"/>
  <c r="Y30" i="31"/>
  <c r="AC30" i="31" s="1"/>
  <c r="AC49" i="31"/>
  <c r="Y53" i="31"/>
  <c r="AC53" i="31" s="1"/>
  <c r="AC33" i="31"/>
  <c r="AC50" i="32"/>
  <c r="Y68" i="32"/>
  <c r="AC68" i="32" s="1"/>
  <c r="AC23" i="32"/>
  <c r="AC68" i="33"/>
  <c r="AC40" i="33"/>
  <c r="Y20" i="33"/>
  <c r="AC20" i="33" s="1"/>
  <c r="Y50" i="33"/>
  <c r="AC50" i="33" s="1"/>
  <c r="AC36" i="34"/>
  <c r="Y13" i="34"/>
  <c r="AC13" i="34" s="1"/>
  <c r="Y62" i="33"/>
  <c r="AC62" i="33" s="1"/>
  <c r="Z62" i="33"/>
  <c r="Y34" i="33"/>
  <c r="AC34" i="33" s="1"/>
  <c r="Z34" i="33"/>
  <c r="Z65" i="32"/>
  <c r="Y65" i="32"/>
  <c r="AC65" i="32" s="1"/>
  <c r="Y44" i="32"/>
  <c r="AC44" i="32" s="1"/>
  <c r="Z44" i="32"/>
  <c r="AC63" i="32"/>
  <c r="AC30" i="33"/>
  <c r="AC30" i="34"/>
  <c r="Y18" i="32"/>
  <c r="AC18" i="32" s="1"/>
  <c r="Z18" i="32"/>
  <c r="Z65" i="31"/>
  <c r="Y65" i="31"/>
  <c r="AC65" i="31" s="1"/>
  <c r="Z66" i="30"/>
  <c r="Y66" i="30"/>
  <c r="AC66" i="30" s="1"/>
  <c r="Y28" i="31"/>
  <c r="AC28" i="31" s="1"/>
  <c r="Z28" i="31"/>
  <c r="Z67" i="32"/>
  <c r="Y67" i="32"/>
  <c r="AC67" i="32" s="1"/>
  <c r="Z66" i="31"/>
  <c r="Y66" i="31"/>
  <c r="AC66" i="31" s="1"/>
  <c r="Y62" i="30"/>
  <c r="AC62" i="30" s="1"/>
  <c r="Z62" i="30"/>
  <c r="Z35" i="29"/>
  <c r="Y35" i="29"/>
  <c r="AC35" i="29" s="1"/>
  <c r="Y64" i="28"/>
  <c r="AC64" i="28" s="1"/>
  <c r="Z64" i="28"/>
  <c r="Z61" i="31"/>
  <c r="Y61" i="31"/>
  <c r="AC61" i="31" s="1"/>
  <c r="Y34" i="30"/>
  <c r="AC34" i="30" s="1"/>
  <c r="Z34" i="30"/>
  <c r="Y52" i="28"/>
  <c r="AC52" i="28" s="1"/>
  <c r="Z52" i="28"/>
  <c r="AC61" i="33"/>
  <c r="Y49" i="32"/>
  <c r="AC49" i="32" s="1"/>
  <c r="Z49" i="32"/>
  <c r="AC61" i="28"/>
  <c r="Z13" i="32"/>
  <c r="AC13" i="30"/>
  <c r="Z56" i="34"/>
  <c r="Y56" i="34"/>
  <c r="AC56" i="34" s="1"/>
  <c r="Z26" i="34"/>
  <c r="Y26" i="34"/>
  <c r="AC26" i="34" s="1"/>
  <c r="Z57" i="34"/>
  <c r="Y57" i="34"/>
  <c r="AC57" i="34" s="1"/>
  <c r="Z59" i="34"/>
  <c r="Y59" i="34"/>
  <c r="AC59" i="34" s="1"/>
  <c r="Z28" i="34"/>
  <c r="Y28" i="34"/>
  <c r="AC28" i="34" s="1"/>
  <c r="Z25" i="34"/>
  <c r="Y25" i="34"/>
  <c r="AC25" i="34" s="1"/>
  <c r="Z60" i="34"/>
  <c r="Y60" i="34"/>
  <c r="AC60" i="34" s="1"/>
  <c r="Z42" i="34"/>
  <c r="Y42" i="34"/>
  <c r="AC42" i="34" s="1"/>
  <c r="AC50" i="34"/>
  <c r="AC15" i="34"/>
  <c r="Z41" i="34"/>
  <c r="Y41" i="34"/>
  <c r="AC41" i="34" s="1"/>
  <c r="Z10" i="34"/>
  <c r="Y10" i="34"/>
  <c r="AC35" i="34"/>
  <c r="Z29" i="34"/>
  <c r="Y29" i="34"/>
  <c r="AC29" i="34" s="1"/>
  <c r="Z39" i="34"/>
  <c r="Y39" i="34"/>
  <c r="AC39" i="34" s="1"/>
  <c r="Z53" i="34"/>
  <c r="Y53" i="34"/>
  <c r="AC53" i="34" s="1"/>
  <c r="Y22" i="34"/>
  <c r="AC22" i="34" s="1"/>
  <c r="Z22" i="34"/>
  <c r="AC32" i="34"/>
  <c r="AC67" i="34"/>
  <c r="AC49" i="34"/>
  <c r="AC63" i="34"/>
  <c r="Z43" i="34"/>
  <c r="Y43" i="34"/>
  <c r="AC43" i="34" s="1"/>
  <c r="AC18" i="34"/>
  <c r="Z42" i="33"/>
  <c r="Y42" i="33"/>
  <c r="AC42" i="33" s="1"/>
  <c r="AC36" i="33"/>
  <c r="AC18" i="33"/>
  <c r="Z28" i="33"/>
  <c r="Y28" i="33"/>
  <c r="AC28" i="33" s="1"/>
  <c r="AC33" i="33"/>
  <c r="AC49" i="33"/>
  <c r="Z25" i="33"/>
  <c r="Y25" i="33"/>
  <c r="AC25" i="33" s="1"/>
  <c r="Z29" i="33"/>
  <c r="Y29" i="33"/>
  <c r="AC29" i="33" s="1"/>
  <c r="Z69" i="33"/>
  <c r="Y69" i="33"/>
  <c r="AC69" i="33" s="1"/>
  <c r="AC22" i="33"/>
  <c r="AC38" i="33"/>
  <c r="Z39" i="33"/>
  <c r="Y39" i="33"/>
  <c r="AC39" i="33" s="1"/>
  <c r="AC41" i="33"/>
  <c r="AC35" i="33"/>
  <c r="AC24" i="33"/>
  <c r="Z59" i="33"/>
  <c r="Y59" i="33"/>
  <c r="AC59" i="33" s="1"/>
  <c r="Z58" i="33"/>
  <c r="Y58" i="33"/>
  <c r="AC58" i="33" s="1"/>
  <c r="Z10" i="33"/>
  <c r="X11" i="33" s="1"/>
  <c r="Y10" i="33"/>
  <c r="AC19" i="33"/>
  <c r="AC15" i="33"/>
  <c r="Z56" i="33"/>
  <c r="Y56" i="33"/>
  <c r="AC56" i="33" s="1"/>
  <c r="AC52" i="33"/>
  <c r="Z56" i="32"/>
  <c r="Y56" i="32"/>
  <c r="AC56" i="32" s="1"/>
  <c r="Z42" i="32"/>
  <c r="Y42" i="32"/>
  <c r="AC42" i="32" s="1"/>
  <c r="Z69" i="32"/>
  <c r="Y69" i="32"/>
  <c r="AC69" i="32" s="1"/>
  <c r="Z10" i="32"/>
  <c r="Y10" i="32"/>
  <c r="Z38" i="32"/>
  <c r="Y38" i="32"/>
  <c r="AC38" i="32" s="1"/>
  <c r="Z58" i="32"/>
  <c r="Y58" i="32"/>
  <c r="AC58" i="32" s="1"/>
  <c r="AC37" i="32"/>
  <c r="Z39" i="32"/>
  <c r="Y39" i="32"/>
  <c r="AC39" i="32" s="1"/>
  <c r="Z28" i="32"/>
  <c r="Y28" i="32"/>
  <c r="AC28" i="32" s="1"/>
  <c r="Z55" i="32"/>
  <c r="Y55" i="32"/>
  <c r="AC55" i="32" s="1"/>
  <c r="Z25" i="32"/>
  <c r="Y25" i="32"/>
  <c r="AC25" i="32" s="1"/>
  <c r="Z24" i="32"/>
  <c r="Y24" i="32"/>
  <c r="AC24" i="32" s="1"/>
  <c r="AC60" i="32"/>
  <c r="Z29" i="32"/>
  <c r="Y29" i="32"/>
  <c r="AC29" i="32" s="1"/>
  <c r="AC26" i="32"/>
  <c r="Z59" i="32"/>
  <c r="Y59" i="32"/>
  <c r="AC59" i="32" s="1"/>
  <c r="Z41" i="32"/>
  <c r="Y41" i="32"/>
  <c r="AC41" i="32" s="1"/>
  <c r="Z21" i="32"/>
  <c r="Y21" i="32"/>
  <c r="AC21" i="32" s="1"/>
  <c r="Z56" i="31"/>
  <c r="Y56" i="31"/>
  <c r="AC56" i="31" s="1"/>
  <c r="Z25" i="31"/>
  <c r="Y25" i="31"/>
  <c r="AC25" i="31" s="1"/>
  <c r="Z68" i="31"/>
  <c r="Y68" i="31"/>
  <c r="AC68" i="31" s="1"/>
  <c r="Z40" i="31"/>
  <c r="Y40" i="31"/>
  <c r="AC40" i="31" s="1"/>
  <c r="AC19" i="31"/>
  <c r="AC24" i="31"/>
  <c r="AC44" i="31"/>
  <c r="Z42" i="31"/>
  <c r="Y42" i="31"/>
  <c r="AC42" i="31" s="1"/>
  <c r="Z69" i="31"/>
  <c r="Y69" i="31"/>
  <c r="AC69" i="31" s="1"/>
  <c r="Z37" i="31"/>
  <c r="Y37" i="31"/>
  <c r="AC37" i="31" s="1"/>
  <c r="AC18" i="31"/>
  <c r="AC35" i="31"/>
  <c r="Z39" i="31"/>
  <c r="Y39" i="31"/>
  <c r="AC39" i="31" s="1"/>
  <c r="Z58" i="31"/>
  <c r="Y58" i="31"/>
  <c r="AC58" i="31" s="1"/>
  <c r="Z54" i="31"/>
  <c r="Y54" i="31"/>
  <c r="AC54" i="31" s="1"/>
  <c r="Z55" i="31"/>
  <c r="Y55" i="31"/>
  <c r="AC55" i="31" s="1"/>
  <c r="AC38" i="31"/>
  <c r="AC32" i="31"/>
  <c r="Z51" i="31"/>
  <c r="Y51" i="31"/>
  <c r="AC51" i="31" s="1"/>
  <c r="Z59" i="31"/>
  <c r="Y59" i="31"/>
  <c r="AC59" i="31" s="1"/>
  <c r="Z10" i="31"/>
  <c r="Y10" i="31"/>
  <c r="Z23" i="31"/>
  <c r="Y23" i="31"/>
  <c r="AC23" i="31" s="1"/>
  <c r="Z10" i="30"/>
  <c r="Y10" i="30"/>
  <c r="Z26" i="30"/>
  <c r="Y26" i="30"/>
  <c r="AC26" i="30" s="1"/>
  <c r="Z41" i="30"/>
  <c r="Y41" i="30"/>
  <c r="AC41" i="30" s="1"/>
  <c r="Z37" i="30"/>
  <c r="Y37" i="30"/>
  <c r="AC37" i="30" s="1"/>
  <c r="Z60" i="30"/>
  <c r="Y60" i="30"/>
  <c r="AC60" i="30" s="1"/>
  <c r="Z38" i="30"/>
  <c r="Y38" i="30"/>
  <c r="AC38" i="30" s="1"/>
  <c r="AC36" i="30"/>
  <c r="AC44" i="30"/>
  <c r="Z20" i="30"/>
  <c r="Y20" i="30"/>
  <c r="AC20" i="30" s="1"/>
  <c r="Z25" i="30"/>
  <c r="Y25" i="30"/>
  <c r="AC25" i="30" s="1"/>
  <c r="Z24" i="30"/>
  <c r="Y24" i="30"/>
  <c r="AC24" i="30" s="1"/>
  <c r="Z51" i="30"/>
  <c r="Y51" i="30"/>
  <c r="AC51" i="30" s="1"/>
  <c r="AC61" i="30"/>
  <c r="AC47" i="30"/>
  <c r="Z39" i="30"/>
  <c r="Y39" i="30"/>
  <c r="AC39" i="30" s="1"/>
  <c r="Z54" i="30"/>
  <c r="Y54" i="30"/>
  <c r="AC54" i="30" s="1"/>
  <c r="Z21" i="30"/>
  <c r="Y21" i="30"/>
  <c r="AC21" i="30" s="1"/>
  <c r="AC50" i="30"/>
  <c r="AC30" i="30"/>
  <c r="Z46" i="30"/>
  <c r="Y46" i="30"/>
  <c r="AC46" i="30" s="1"/>
  <c r="Z59" i="30"/>
  <c r="Y59" i="30"/>
  <c r="AC59" i="30" s="1"/>
  <c r="Z43" i="30"/>
  <c r="Y43" i="30"/>
  <c r="AC43" i="30" s="1"/>
  <c r="Z69" i="30"/>
  <c r="Y69" i="30"/>
  <c r="AC69" i="30" s="1"/>
  <c r="Z68" i="30"/>
  <c r="Y68" i="30"/>
  <c r="AC68" i="30" s="1"/>
  <c r="Z23" i="30"/>
  <c r="Y23" i="30"/>
  <c r="AC23" i="30" s="1"/>
  <c r="Z56" i="30"/>
  <c r="Y56" i="30"/>
  <c r="AC56" i="30" s="1"/>
  <c r="Z58" i="30"/>
  <c r="Y58" i="30"/>
  <c r="AC58" i="30" s="1"/>
  <c r="AC22" i="30"/>
  <c r="Z29" i="30"/>
  <c r="Y29" i="30"/>
  <c r="AC29" i="30" s="1"/>
  <c r="Z42" i="30"/>
  <c r="Y42" i="30"/>
  <c r="AC42" i="30" s="1"/>
  <c r="Z55" i="30"/>
  <c r="Y55" i="30"/>
  <c r="AC55" i="30" s="1"/>
  <c r="Z40" i="30"/>
  <c r="Y40" i="30"/>
  <c r="AC40" i="30" s="1"/>
  <c r="Z39" i="29"/>
  <c r="Y39" i="29"/>
  <c r="AC39" i="29" s="1"/>
  <c r="Z64" i="29"/>
  <c r="Y64" i="29"/>
  <c r="AC64" i="29" s="1"/>
  <c r="Z28" i="29"/>
  <c r="Y28" i="29"/>
  <c r="AC28" i="29" s="1"/>
  <c r="Z55" i="29"/>
  <c r="Y55" i="29"/>
  <c r="AC55" i="29" s="1"/>
  <c r="Z38" i="29"/>
  <c r="Y38" i="29"/>
  <c r="AC38" i="29" s="1"/>
  <c r="Z61" i="29"/>
  <c r="Y61" i="29"/>
  <c r="AC61" i="29" s="1"/>
  <c r="Z16" i="29"/>
  <c r="Y16" i="29"/>
  <c r="AC16" i="29" s="1"/>
  <c r="Z25" i="29"/>
  <c r="Y25" i="29"/>
  <c r="AC25" i="29" s="1"/>
  <c r="AC54" i="29"/>
  <c r="AC17" i="29"/>
  <c r="AC48" i="29"/>
  <c r="AC31" i="29"/>
  <c r="Z58" i="29"/>
  <c r="Y58" i="29"/>
  <c r="AC58" i="29" s="1"/>
  <c r="Z13" i="29"/>
  <c r="Y13" i="29"/>
  <c r="AC13" i="29" s="1"/>
  <c r="Z47" i="29"/>
  <c r="Y47" i="29"/>
  <c r="AC47" i="29" s="1"/>
  <c r="Z29" i="29"/>
  <c r="Y29" i="29"/>
  <c r="AC29" i="29" s="1"/>
  <c r="Z10" i="29"/>
  <c r="X11" i="29" s="1"/>
  <c r="Y10" i="29"/>
  <c r="AC45" i="29"/>
  <c r="Z30" i="29"/>
  <c r="Y30" i="29"/>
  <c r="AC30" i="29" s="1"/>
  <c r="Z69" i="29"/>
  <c r="Y69" i="29"/>
  <c r="AC69" i="29" s="1"/>
  <c r="Z59" i="29"/>
  <c r="Y59" i="29"/>
  <c r="AC59" i="29" s="1"/>
  <c r="Z24" i="29"/>
  <c r="Y24" i="29"/>
  <c r="AC24" i="29" s="1"/>
  <c r="Z44" i="29"/>
  <c r="Y44" i="29"/>
  <c r="AC44" i="29" s="1"/>
  <c r="Z56" i="29"/>
  <c r="Y56" i="29"/>
  <c r="AC56" i="29" s="1"/>
  <c r="Z41" i="29"/>
  <c r="Y41" i="29"/>
  <c r="AC41" i="29" s="1"/>
  <c r="AC23" i="29"/>
  <c r="AC34" i="29"/>
  <c r="Z42" i="29"/>
  <c r="Y42" i="29"/>
  <c r="AC42" i="29" s="1"/>
  <c r="AC40" i="29"/>
  <c r="Z21" i="29"/>
  <c r="Y21" i="29"/>
  <c r="AC21" i="29" s="1"/>
  <c r="AC62" i="29"/>
  <c r="AC14" i="29"/>
  <c r="Y13" i="26"/>
  <c r="AC13" i="26" s="1"/>
  <c r="Z14" i="26"/>
  <c r="Y10" i="28"/>
  <c r="Z11" i="28"/>
  <c r="X12" i="28" s="1"/>
  <c r="Y11" i="28"/>
  <c r="Z41" i="28"/>
  <c r="Y41" i="28"/>
  <c r="AC41" i="28" s="1"/>
  <c r="Z53" i="28"/>
  <c r="Y53" i="28"/>
  <c r="AC53" i="28" s="1"/>
  <c r="AC49" i="28"/>
  <c r="Y22" i="28"/>
  <c r="AC22" i="28" s="1"/>
  <c r="Z22" i="28"/>
  <c r="Z24" i="28"/>
  <c r="Y24" i="28"/>
  <c r="AC24" i="28" s="1"/>
  <c r="Y62" i="28"/>
  <c r="AC62" i="28" s="1"/>
  <c r="Z62" i="28"/>
  <c r="Z42" i="28"/>
  <c r="Y42" i="28"/>
  <c r="AC42" i="28" s="1"/>
  <c r="Z69" i="28"/>
  <c r="Y69" i="28"/>
  <c r="AC69" i="28" s="1"/>
  <c r="AC40" i="28"/>
  <c r="Z21" i="28"/>
  <c r="Y21" i="28"/>
  <c r="AC21" i="28" s="1"/>
  <c r="Y50" i="28"/>
  <c r="AC50" i="28" s="1"/>
  <c r="Z50" i="28"/>
  <c r="AC63" i="28"/>
  <c r="AC35" i="28"/>
  <c r="Z26" i="28"/>
  <c r="Y26" i="28"/>
  <c r="AC26" i="28" s="1"/>
  <c r="AC18" i="28"/>
  <c r="Z60" i="28"/>
  <c r="Y60" i="28"/>
  <c r="AC60" i="28" s="1"/>
  <c r="Y48" i="28"/>
  <c r="AC48" i="28" s="1"/>
  <c r="Z48" i="28"/>
  <c r="Y34" i="28"/>
  <c r="AC34" i="28" s="1"/>
  <c r="Z34" i="28"/>
  <c r="Z57" i="28"/>
  <c r="Y57" i="28"/>
  <c r="AC57" i="28" s="1"/>
  <c r="Z58" i="28"/>
  <c r="Y58" i="28"/>
  <c r="AC58" i="28" s="1"/>
  <c r="Z38" i="28"/>
  <c r="Y38" i="28"/>
  <c r="AC38" i="28" s="1"/>
  <c r="Y36" i="28"/>
  <c r="AC36" i="28" s="1"/>
  <c r="Z36" i="28"/>
  <c r="AC15" i="28"/>
  <c r="AC45" i="28"/>
  <c r="Y14" i="28"/>
  <c r="AC14" i="28" s="1"/>
  <c r="Z14" i="28"/>
  <c r="Y31" i="28"/>
  <c r="AC31" i="28" s="1"/>
  <c r="Z31" i="28"/>
  <c r="Z43" i="28"/>
  <c r="Y43" i="28"/>
  <c r="AC43" i="28" s="1"/>
  <c r="Z28" i="28"/>
  <c r="Y28" i="28"/>
  <c r="AC28" i="28" s="1"/>
  <c r="Z55" i="28"/>
  <c r="Y55" i="28"/>
  <c r="AC55" i="28" s="1"/>
  <c r="AC32" i="28"/>
  <c r="Y19" i="28"/>
  <c r="AC19" i="28" s="1"/>
  <c r="Z19" i="28"/>
  <c r="Y17" i="28"/>
  <c r="AC17" i="28" s="1"/>
  <c r="Z17" i="28"/>
  <c r="Z29" i="28"/>
  <c r="Y29" i="28"/>
  <c r="AC29" i="28" s="1"/>
  <c r="Z25" i="28"/>
  <c r="Y25" i="28"/>
  <c r="AC25" i="28" s="1"/>
  <c r="Y67" i="28"/>
  <c r="AC67" i="28" s="1"/>
  <c r="Z67" i="28"/>
  <c r="Y34" i="25"/>
  <c r="Z34" i="25"/>
  <c r="Z15" i="25"/>
  <c r="Y15" i="25"/>
  <c r="Z63" i="25"/>
  <c r="Y63" i="25"/>
  <c r="AC63" i="25" s="1"/>
  <c r="Z49" i="25"/>
  <c r="Y49" i="25"/>
  <c r="AC49" i="25" s="1"/>
  <c r="Z66" i="25"/>
  <c r="Y66" i="25"/>
  <c r="AB42" i="25"/>
  <c r="AA42" i="25" s="1"/>
  <c r="Z45" i="25"/>
  <c r="X53" i="25"/>
  <c r="Z53" i="25" s="1"/>
  <c r="AB66" i="25"/>
  <c r="AA66" i="25" s="1"/>
  <c r="AC44" i="26"/>
  <c r="Y44" i="27"/>
  <c r="AC13" i="27"/>
  <c r="Y34" i="26"/>
  <c r="AC34" i="26" s="1"/>
  <c r="Z34" i="26"/>
  <c r="AB15" i="25"/>
  <c r="AA15" i="25" s="1"/>
  <c r="X32" i="25"/>
  <c r="X52" i="25"/>
  <c r="AB65" i="25"/>
  <c r="AA65" i="25" s="1"/>
  <c r="AC65" i="25" s="1"/>
  <c r="AB69" i="25"/>
  <c r="AA69" i="25" s="1"/>
  <c r="Y30" i="26"/>
  <c r="AC50" i="27"/>
  <c r="AC32" i="27"/>
  <c r="AC66" i="26"/>
  <c r="X14" i="25"/>
  <c r="X19" i="25"/>
  <c r="Z19" i="25" s="1"/>
  <c r="X21" i="25"/>
  <c r="Z21" i="25" s="1"/>
  <c r="X22" i="25"/>
  <c r="Z22" i="25" s="1"/>
  <c r="X30" i="25"/>
  <c r="X35" i="25"/>
  <c r="AB68" i="25"/>
  <c r="AA68" i="25" s="1"/>
  <c r="AC16" i="27"/>
  <c r="Y17" i="27"/>
  <c r="AC17" i="27" s="1"/>
  <c r="Z17" i="27"/>
  <c r="X31" i="25"/>
  <c r="X47" i="25"/>
  <c r="AB18" i="25"/>
  <c r="AA18" i="25" s="1"/>
  <c r="X48" i="25"/>
  <c r="X67" i="25"/>
  <c r="Z67" i="25" s="1"/>
  <c r="AC61" i="27"/>
  <c r="AC47" i="27"/>
  <c r="Y65" i="27"/>
  <c r="AC65" i="27" s="1"/>
  <c r="Z65" i="27"/>
  <c r="Z66" i="27"/>
  <c r="Y66" i="27"/>
  <c r="AC66" i="27" s="1"/>
  <c r="AB46" i="25"/>
  <c r="AA46" i="25" s="1"/>
  <c r="Y62" i="27"/>
  <c r="AC62" i="27" s="1"/>
  <c r="Z62" i="27"/>
  <c r="Z63" i="27"/>
  <c r="Y63" i="27"/>
  <c r="AC63" i="27" s="1"/>
  <c r="Z49" i="26"/>
  <c r="Y49" i="26"/>
  <c r="AC49" i="26" s="1"/>
  <c r="Z52" i="26"/>
  <c r="Y52" i="26"/>
  <c r="AC52" i="26" s="1"/>
  <c r="AB33" i="25"/>
  <c r="AA33" i="25" s="1"/>
  <c r="Y48" i="26"/>
  <c r="AC48" i="26" s="1"/>
  <c r="Z48" i="26"/>
  <c r="Z35" i="26"/>
  <c r="Y35" i="26"/>
  <c r="AC35" i="26" s="1"/>
  <c r="Z32" i="26"/>
  <c r="Y32" i="26"/>
  <c r="AC32" i="26" s="1"/>
  <c r="Y16" i="26"/>
  <c r="Y10" i="27"/>
  <c r="Z10" i="27"/>
  <c r="X11" i="27" s="1"/>
  <c r="Z43" i="27"/>
  <c r="Y43" i="27"/>
  <c r="AC43" i="27" s="1"/>
  <c r="Z55" i="27"/>
  <c r="Y55" i="27"/>
  <c r="AC55" i="27" s="1"/>
  <c r="Z54" i="27"/>
  <c r="Y54" i="27"/>
  <c r="AC54" i="27" s="1"/>
  <c r="Z41" i="27"/>
  <c r="Y41" i="27"/>
  <c r="AC41" i="27" s="1"/>
  <c r="AC53" i="27"/>
  <c r="AC36" i="27"/>
  <c r="Z37" i="27"/>
  <c r="Y37" i="27"/>
  <c r="AC37" i="27" s="1"/>
  <c r="Z26" i="27"/>
  <c r="Y26" i="27"/>
  <c r="AC26" i="27" s="1"/>
  <c r="Z51" i="27"/>
  <c r="Y51" i="27"/>
  <c r="AC51" i="27" s="1"/>
  <c r="Z59" i="27"/>
  <c r="Y59" i="27"/>
  <c r="AC59" i="27" s="1"/>
  <c r="Z60" i="27"/>
  <c r="Y60" i="27"/>
  <c r="AC60" i="27" s="1"/>
  <c r="Z38" i="27"/>
  <c r="Y38" i="27"/>
  <c r="AC38" i="27" s="1"/>
  <c r="Z39" i="27"/>
  <c r="Y39" i="27"/>
  <c r="AC39" i="27" s="1"/>
  <c r="Z68" i="27"/>
  <c r="Y68" i="27"/>
  <c r="AC68" i="27" s="1"/>
  <c r="AC64" i="27"/>
  <c r="AC27" i="27"/>
  <c r="Z29" i="27"/>
  <c r="Y29" i="27"/>
  <c r="AC29" i="27" s="1"/>
  <c r="Z20" i="27"/>
  <c r="Y20" i="27"/>
  <c r="AC20" i="27" s="1"/>
  <c r="Z56" i="27"/>
  <c r="Y56" i="27"/>
  <c r="AC56" i="27" s="1"/>
  <c r="Z42" i="27"/>
  <c r="Y42" i="27"/>
  <c r="AC42" i="27" s="1"/>
  <c r="Z46" i="27"/>
  <c r="Y46" i="27"/>
  <c r="AC46" i="27" s="1"/>
  <c r="Y23" i="27"/>
  <c r="AC23" i="27" s="1"/>
  <c r="Z23" i="27"/>
  <c r="AC44" i="27"/>
  <c r="Z24" i="27"/>
  <c r="Y24" i="27"/>
  <c r="AC24" i="27" s="1"/>
  <c r="Z69" i="27"/>
  <c r="Y69" i="27"/>
  <c r="AC69" i="27" s="1"/>
  <c r="Z25" i="27"/>
  <c r="Y25" i="27"/>
  <c r="AC25" i="27" s="1"/>
  <c r="Z21" i="27"/>
  <c r="Y21" i="27"/>
  <c r="AC21" i="27" s="1"/>
  <c r="Z58" i="27"/>
  <c r="Y58" i="27"/>
  <c r="AC58" i="27" s="1"/>
  <c r="Z40" i="27"/>
  <c r="Y40" i="27"/>
  <c r="AC40" i="27" s="1"/>
  <c r="Y10" i="26"/>
  <c r="Z10" i="26"/>
  <c r="X11" i="26" s="1"/>
  <c r="Z23" i="26"/>
  <c r="Y23" i="26"/>
  <c r="AC23" i="26" s="1"/>
  <c r="AC47" i="26"/>
  <c r="Z43" i="26"/>
  <c r="Y43" i="26"/>
  <c r="AC43" i="26" s="1"/>
  <c r="Z24" i="26"/>
  <c r="Y24" i="26"/>
  <c r="AC24" i="26" s="1"/>
  <c r="AC22" i="26"/>
  <c r="Z38" i="26"/>
  <c r="Y38" i="26"/>
  <c r="AC38" i="26" s="1"/>
  <c r="Z25" i="26"/>
  <c r="Y25" i="26"/>
  <c r="AC25" i="26" s="1"/>
  <c r="Z69" i="26"/>
  <c r="Y69" i="26"/>
  <c r="AC69" i="26" s="1"/>
  <c r="Y17" i="26"/>
  <c r="Z17" i="26"/>
  <c r="Z58" i="26"/>
  <c r="Y58" i="26"/>
  <c r="AC58" i="26" s="1"/>
  <c r="Z54" i="26"/>
  <c r="Y54" i="26"/>
  <c r="AC54" i="26" s="1"/>
  <c r="Z37" i="26"/>
  <c r="Y37" i="26"/>
  <c r="AC37" i="26" s="1"/>
  <c r="Z20" i="26"/>
  <c r="Y20" i="26"/>
  <c r="AC20" i="26" s="1"/>
  <c r="AC30" i="26"/>
  <c r="Z68" i="26"/>
  <c r="Y68" i="26"/>
  <c r="AC68" i="26" s="1"/>
  <c r="Z59" i="26"/>
  <c r="Y59" i="26"/>
  <c r="AC59" i="26" s="1"/>
  <c r="Z40" i="26"/>
  <c r="Y40" i="26"/>
  <c r="AC40" i="26" s="1"/>
  <c r="AC61" i="26"/>
  <c r="Z29" i="26"/>
  <c r="Y29" i="26"/>
  <c r="AC29" i="26" s="1"/>
  <c r="Z21" i="26"/>
  <c r="Y21" i="26"/>
  <c r="AC21" i="26" s="1"/>
  <c r="Z56" i="26"/>
  <c r="Y56" i="26"/>
  <c r="AC56" i="26" s="1"/>
  <c r="Z55" i="26"/>
  <c r="Y55" i="26"/>
  <c r="AC55" i="26" s="1"/>
  <c r="AC53" i="26"/>
  <c r="AC36" i="26"/>
  <c r="AC19" i="26"/>
  <c r="Z39" i="26"/>
  <c r="Y39" i="26"/>
  <c r="AC39" i="26" s="1"/>
  <c r="Z46" i="26"/>
  <c r="Y46" i="26"/>
  <c r="AC46" i="26" s="1"/>
  <c r="Z60" i="26"/>
  <c r="Y60" i="26"/>
  <c r="AC60" i="26" s="1"/>
  <c r="Z26" i="26"/>
  <c r="Y26" i="26"/>
  <c r="AC26" i="26" s="1"/>
  <c r="Z42" i="26"/>
  <c r="Y42" i="26"/>
  <c r="AC42" i="26" s="1"/>
  <c r="Z41" i="26"/>
  <c r="Y41" i="26"/>
  <c r="AC41" i="26" s="1"/>
  <c r="Z51" i="26"/>
  <c r="Y51" i="26"/>
  <c r="AC51" i="26" s="1"/>
  <c r="AC27" i="26"/>
  <c r="X16" i="25"/>
  <c r="Z16" i="25" s="1"/>
  <c r="X17" i="25" s="1"/>
  <c r="Y18" i="25"/>
  <c r="Z47" i="25"/>
  <c r="Y47" i="25"/>
  <c r="Z57" i="25"/>
  <c r="Y57" i="25"/>
  <c r="AC57" i="25" s="1"/>
  <c r="AC34" i="25"/>
  <c r="Z30" i="25"/>
  <c r="Y30" i="25"/>
  <c r="Y61" i="25"/>
  <c r="Z27" i="25"/>
  <c r="Y27" i="25"/>
  <c r="Z44" i="25"/>
  <c r="Y44" i="25"/>
  <c r="AC45" i="25"/>
  <c r="Z64" i="25"/>
  <c r="Y64" i="25"/>
  <c r="AB13" i="25"/>
  <c r="AA13" i="25" s="1"/>
  <c r="Y19" i="25"/>
  <c r="X20" i="25"/>
  <c r="I22" i="25"/>
  <c r="Y22" i="25"/>
  <c r="AC22" i="25" s="1"/>
  <c r="X23" i="25"/>
  <c r="AB27" i="25"/>
  <c r="AA27" i="25" s="1"/>
  <c r="AB30" i="25"/>
  <c r="AA30" i="25" s="1"/>
  <c r="Y33" i="25"/>
  <c r="AC33" i="25" s="1"/>
  <c r="Y36" i="25"/>
  <c r="X37" i="25"/>
  <c r="X40" i="25"/>
  <c r="AB44" i="25"/>
  <c r="AA44" i="25" s="1"/>
  <c r="AB47" i="25"/>
  <c r="AA47" i="25" s="1"/>
  <c r="Y50" i="25"/>
  <c r="X51" i="25"/>
  <c r="Y53" i="25"/>
  <c r="X54" i="25"/>
  <c r="AB61" i="25"/>
  <c r="AA61" i="25" s="1"/>
  <c r="AB64" i="25"/>
  <c r="AA64" i="25" s="1"/>
  <c r="Y67" i="25"/>
  <c r="AC67" i="25" s="1"/>
  <c r="X68" i="25"/>
  <c r="X24" i="25"/>
  <c r="X38" i="25"/>
  <c r="X41" i="25"/>
  <c r="X55" i="25"/>
  <c r="X58" i="25"/>
  <c r="X69" i="25"/>
  <c r="X39" i="25"/>
  <c r="X42" i="25"/>
  <c r="X56" i="25"/>
  <c r="I58" i="25"/>
  <c r="X59" i="25"/>
  <c r="X25" i="25"/>
  <c r="AB19" i="25"/>
  <c r="AA19" i="25" s="1"/>
  <c r="AB22" i="25"/>
  <c r="AA22" i="25" s="1"/>
  <c r="X26" i="25"/>
  <c r="X29" i="25"/>
  <c r="AB36" i="25"/>
  <c r="AA36" i="25" s="1"/>
  <c r="X43" i="25"/>
  <c r="X46" i="25"/>
  <c r="AB50" i="25"/>
  <c r="AA50" i="25" s="1"/>
  <c r="AB53" i="25"/>
  <c r="AA53" i="25" s="1"/>
  <c r="X60" i="25"/>
  <c r="X10" i="25"/>
  <c r="AB24" i="25"/>
  <c r="AA24" i="25" s="1"/>
  <c r="AB38" i="25"/>
  <c r="AA38" i="25" s="1"/>
  <c r="AB41" i="25"/>
  <c r="AA41" i="25" s="1"/>
  <c r="AB55" i="25"/>
  <c r="AA55" i="25" s="1"/>
  <c r="AB58" i="25"/>
  <c r="AA58" i="25" s="1"/>
  <c r="T69" i="24"/>
  <c r="Q69" i="24"/>
  <c r="AB69" i="24" s="1"/>
  <c r="AA69" i="24" s="1"/>
  <c r="T68" i="24"/>
  <c r="Q68" i="24"/>
  <c r="T67" i="24"/>
  <c r="Q67" i="24"/>
  <c r="T66" i="24"/>
  <c r="Q66" i="24"/>
  <c r="X67" i="24" s="1"/>
  <c r="Z67" i="24" s="1"/>
  <c r="X65" i="24"/>
  <c r="Y65" i="24" s="1"/>
  <c r="T65" i="24"/>
  <c r="Q65" i="24"/>
  <c r="T64" i="24"/>
  <c r="Q64" i="24"/>
  <c r="X64" i="24" s="1"/>
  <c r="Z64" i="24" s="1"/>
  <c r="H64" i="24"/>
  <c r="I64" i="24" s="1"/>
  <c r="T63" i="24"/>
  <c r="Q63" i="24"/>
  <c r="X63" i="24" s="1"/>
  <c r="T62" i="24"/>
  <c r="Q62" i="24"/>
  <c r="T61" i="24"/>
  <c r="Q61" i="24"/>
  <c r="AB62" i="24" s="1"/>
  <c r="AA62" i="24" s="1"/>
  <c r="T60" i="24"/>
  <c r="Q60" i="24"/>
  <c r="T59" i="24"/>
  <c r="Q59" i="24"/>
  <c r="AB60" i="24" s="1"/>
  <c r="AA60" i="24" s="1"/>
  <c r="T58" i="24"/>
  <c r="Q58" i="24"/>
  <c r="H58" i="24"/>
  <c r="I58" i="24" s="1"/>
  <c r="T57" i="24"/>
  <c r="Q57" i="24"/>
  <c r="T56" i="24"/>
  <c r="Q56" i="24"/>
  <c r="X57" i="24" s="1"/>
  <c r="T55" i="24"/>
  <c r="Q55" i="24"/>
  <c r="T54" i="24"/>
  <c r="Q54" i="24"/>
  <c r="X55" i="24" s="1"/>
  <c r="T53" i="24"/>
  <c r="Q53" i="24"/>
  <c r="T52" i="24"/>
  <c r="Q52" i="24"/>
  <c r="X52" i="24" s="1"/>
  <c r="H52" i="24"/>
  <c r="I52" i="24" s="1"/>
  <c r="T51" i="24"/>
  <c r="Q51" i="24"/>
  <c r="T50" i="24"/>
  <c r="Q50" i="24"/>
  <c r="T49" i="24"/>
  <c r="Q49" i="24"/>
  <c r="X50" i="24" s="1"/>
  <c r="Z50" i="24" s="1"/>
  <c r="T48" i="24"/>
  <c r="Q48" i="24"/>
  <c r="T47" i="24"/>
  <c r="Q47" i="24"/>
  <c r="AB48" i="24" s="1"/>
  <c r="AA48" i="24" s="1"/>
  <c r="T46" i="24"/>
  <c r="Q46" i="24"/>
  <c r="H46" i="24"/>
  <c r="I46" i="24" s="1"/>
  <c r="T45" i="24"/>
  <c r="Q45" i="24"/>
  <c r="T44" i="24"/>
  <c r="Q44" i="24"/>
  <c r="T43" i="24"/>
  <c r="Q43" i="24"/>
  <c r="T42" i="24"/>
  <c r="Q42" i="24"/>
  <c r="T41" i="24"/>
  <c r="Q41" i="24"/>
  <c r="T40" i="24"/>
  <c r="Q40" i="24"/>
  <c r="AB40" i="24" s="1"/>
  <c r="AA40" i="24" s="1"/>
  <c r="H40" i="24"/>
  <c r="I40" i="24" s="1"/>
  <c r="T39" i="24"/>
  <c r="Q39" i="24"/>
  <c r="T38" i="24"/>
  <c r="Q38" i="24"/>
  <c r="T37" i="24"/>
  <c r="Q37" i="24"/>
  <c r="T36" i="24"/>
  <c r="Q36" i="24"/>
  <c r="T35" i="24"/>
  <c r="Q35" i="24"/>
  <c r="T34" i="24"/>
  <c r="Q34" i="24"/>
  <c r="X35" i="24" s="1"/>
  <c r="H34" i="24"/>
  <c r="I34" i="24" s="1"/>
  <c r="T33" i="24"/>
  <c r="Q33" i="24"/>
  <c r="T32" i="24"/>
  <c r="Q32" i="24"/>
  <c r="X33" i="24" s="1"/>
  <c r="Z33" i="24" s="1"/>
  <c r="T31" i="24"/>
  <c r="Q31" i="24"/>
  <c r="T30" i="24"/>
  <c r="Q30" i="24"/>
  <c r="T29" i="24"/>
  <c r="Q29" i="24"/>
  <c r="T28" i="24"/>
  <c r="Q28" i="24"/>
  <c r="I28" i="24"/>
  <c r="H28" i="24"/>
  <c r="T27" i="24"/>
  <c r="Q27" i="24"/>
  <c r="T26" i="24"/>
  <c r="Q26" i="24"/>
  <c r="T25" i="24"/>
  <c r="Q25" i="24"/>
  <c r="T24" i="24"/>
  <c r="Q24" i="24"/>
  <c r="T23" i="24"/>
  <c r="Q23" i="24"/>
  <c r="T22" i="24"/>
  <c r="Q22" i="24"/>
  <c r="X22" i="24" s="1"/>
  <c r="Z22" i="24" s="1"/>
  <c r="H22" i="24"/>
  <c r="T21" i="24"/>
  <c r="Q21" i="24"/>
  <c r="T20" i="24"/>
  <c r="Q20" i="24"/>
  <c r="T19" i="24"/>
  <c r="Q19" i="24"/>
  <c r="T18" i="24"/>
  <c r="Q18" i="24"/>
  <c r="T17" i="24"/>
  <c r="Q17" i="24"/>
  <c r="T16" i="24"/>
  <c r="Q16" i="24"/>
  <c r="H16" i="24"/>
  <c r="I16" i="24" s="1"/>
  <c r="T15" i="24"/>
  <c r="Q15" i="24"/>
  <c r="T14" i="24"/>
  <c r="Q14" i="24"/>
  <c r="X15" i="24" s="1"/>
  <c r="T13" i="24"/>
  <c r="Q13" i="24"/>
  <c r="T12" i="24"/>
  <c r="Q12" i="24"/>
  <c r="AB13" i="24" s="1"/>
  <c r="AA13" i="24" s="1"/>
  <c r="T11" i="24"/>
  <c r="Q11" i="24"/>
  <c r="T10" i="24"/>
  <c r="Q10" i="24"/>
  <c r="H10" i="24"/>
  <c r="I10" i="24" s="1"/>
  <c r="T69" i="23"/>
  <c r="Q69" i="23"/>
  <c r="T68" i="23"/>
  <c r="Q68" i="23"/>
  <c r="T67" i="23"/>
  <c r="Q67" i="23"/>
  <c r="T66" i="23"/>
  <c r="Q66" i="23"/>
  <c r="T65" i="23"/>
  <c r="Q65" i="23"/>
  <c r="AB66" i="23" s="1"/>
  <c r="AA66" i="23" s="1"/>
  <c r="T64" i="23"/>
  <c r="Q64" i="23"/>
  <c r="AB64" i="23" s="1"/>
  <c r="AA64" i="23" s="1"/>
  <c r="H64" i="23"/>
  <c r="I64" i="23" s="1"/>
  <c r="T63" i="23"/>
  <c r="Q63" i="23"/>
  <c r="T62" i="23"/>
  <c r="Q62" i="23"/>
  <c r="T61" i="23"/>
  <c r="Q61" i="23"/>
  <c r="X62" i="23" s="1"/>
  <c r="T60" i="23"/>
  <c r="Q60" i="23"/>
  <c r="T59" i="23"/>
  <c r="Q59" i="23"/>
  <c r="T58" i="23"/>
  <c r="Q58" i="23"/>
  <c r="H58" i="23"/>
  <c r="T57" i="23"/>
  <c r="Q57" i="23"/>
  <c r="T56" i="23"/>
  <c r="Q56" i="23"/>
  <c r="AB57" i="23" s="1"/>
  <c r="AA57" i="23" s="1"/>
  <c r="T55" i="23"/>
  <c r="Q55" i="23"/>
  <c r="T54" i="23"/>
  <c r="Q54" i="23"/>
  <c r="T53" i="23"/>
  <c r="Q53" i="23"/>
  <c r="T52" i="23"/>
  <c r="Q52" i="23"/>
  <c r="AB52" i="23" s="1"/>
  <c r="AA52" i="23" s="1"/>
  <c r="H52" i="23"/>
  <c r="I52" i="23" s="1"/>
  <c r="T51" i="23"/>
  <c r="Q51" i="23"/>
  <c r="T50" i="23"/>
  <c r="Q50" i="23"/>
  <c r="T49" i="23"/>
  <c r="Q49" i="23"/>
  <c r="X50" i="23" s="1"/>
  <c r="Z50" i="23" s="1"/>
  <c r="T48" i="23"/>
  <c r="Q48" i="23"/>
  <c r="T47" i="23"/>
  <c r="Q47" i="23"/>
  <c r="X48" i="23" s="1"/>
  <c r="T46" i="23"/>
  <c r="Q46" i="23"/>
  <c r="AB46" i="23" s="1"/>
  <c r="AA46" i="23" s="1"/>
  <c r="H46" i="23"/>
  <c r="I46" i="23" s="1"/>
  <c r="T45" i="23"/>
  <c r="Q45" i="23"/>
  <c r="T44" i="23"/>
  <c r="Q44" i="23"/>
  <c r="T43" i="23"/>
  <c r="Q43" i="23"/>
  <c r="T42" i="23"/>
  <c r="Q42" i="23"/>
  <c r="T41" i="23"/>
  <c r="Q41" i="23"/>
  <c r="AB42" i="23" s="1"/>
  <c r="AA42" i="23" s="1"/>
  <c r="T40" i="23"/>
  <c r="Q40" i="23"/>
  <c r="AB40" i="23" s="1"/>
  <c r="AA40" i="23" s="1"/>
  <c r="H40" i="23"/>
  <c r="I40" i="23" s="1"/>
  <c r="T39" i="23"/>
  <c r="Q39" i="23"/>
  <c r="T38" i="23"/>
  <c r="Q38" i="23"/>
  <c r="T37" i="23"/>
  <c r="Q37" i="23"/>
  <c r="T36" i="23"/>
  <c r="Q36" i="23"/>
  <c r="AB37" i="23" s="1"/>
  <c r="AA37" i="23" s="1"/>
  <c r="T35" i="23"/>
  <c r="Q35" i="23"/>
  <c r="T34" i="23"/>
  <c r="Q34" i="23"/>
  <c r="AB35" i="23" s="1"/>
  <c r="AA35" i="23" s="1"/>
  <c r="H34" i="23"/>
  <c r="I34" i="23" s="1"/>
  <c r="T33" i="23"/>
  <c r="Q33" i="23"/>
  <c r="T32" i="23"/>
  <c r="Q32" i="23"/>
  <c r="T31" i="23"/>
  <c r="Q31" i="23"/>
  <c r="T30" i="23"/>
  <c r="Q30" i="23"/>
  <c r="X31" i="23" s="1"/>
  <c r="T29" i="23"/>
  <c r="Q29" i="23"/>
  <c r="T28" i="23"/>
  <c r="Q28" i="23"/>
  <c r="X28" i="23" s="1"/>
  <c r="H28" i="23"/>
  <c r="I28" i="23" s="1"/>
  <c r="T27" i="23"/>
  <c r="Q27" i="23"/>
  <c r="T26" i="23"/>
  <c r="Q26" i="23"/>
  <c r="T25" i="23"/>
  <c r="Q25" i="23"/>
  <c r="T24" i="23"/>
  <c r="Q24" i="23"/>
  <c r="T23" i="23"/>
  <c r="Q23" i="23"/>
  <c r="T22" i="23"/>
  <c r="Q22" i="23"/>
  <c r="X22" i="23" s="1"/>
  <c r="Z22" i="23" s="1"/>
  <c r="H22" i="23"/>
  <c r="T21" i="23"/>
  <c r="Q21" i="23"/>
  <c r="T20" i="23"/>
  <c r="Q20" i="23"/>
  <c r="T19" i="23"/>
  <c r="Q19" i="23"/>
  <c r="AB20" i="23" s="1"/>
  <c r="AA20" i="23" s="1"/>
  <c r="T18" i="23"/>
  <c r="Q18" i="23"/>
  <c r="T17" i="23"/>
  <c r="Q17" i="23"/>
  <c r="AB18" i="23" s="1"/>
  <c r="AA18" i="23" s="1"/>
  <c r="T16" i="23"/>
  <c r="Q16" i="23"/>
  <c r="H16" i="23"/>
  <c r="I16" i="23" s="1"/>
  <c r="T15" i="23"/>
  <c r="Q15" i="23"/>
  <c r="T14" i="23"/>
  <c r="Q14" i="23"/>
  <c r="T13" i="23"/>
  <c r="Q13" i="23"/>
  <c r="T12" i="23"/>
  <c r="Q12" i="23"/>
  <c r="T11" i="23"/>
  <c r="Q11" i="23"/>
  <c r="T10" i="23"/>
  <c r="Q10" i="23"/>
  <c r="H10" i="23"/>
  <c r="K14" i="23"/>
  <c r="K43" i="23"/>
  <c r="K59" i="23"/>
  <c r="K36" i="24"/>
  <c r="K36" i="23"/>
  <c r="K18" i="23"/>
  <c r="K32" i="24"/>
  <c r="K62" i="24"/>
  <c r="K21" i="23"/>
  <c r="K42" i="24"/>
  <c r="K15" i="23"/>
  <c r="K48" i="23"/>
  <c r="K60" i="24"/>
  <c r="K24" i="24"/>
  <c r="K23" i="24"/>
  <c r="K69" i="23"/>
  <c r="K69" i="24"/>
  <c r="K50" i="23"/>
  <c r="K31" i="23"/>
  <c r="K26" i="24"/>
  <c r="K17" i="24"/>
  <c r="K37" i="23"/>
  <c r="K41" i="24"/>
  <c r="K12" i="24"/>
  <c r="K23" i="23"/>
  <c r="K49" i="24"/>
  <c r="K19" i="23"/>
  <c r="K11" i="23"/>
  <c r="K35" i="23"/>
  <c r="K35" i="24"/>
  <c r="K45" i="23"/>
  <c r="K42" i="23"/>
  <c r="K45" i="24"/>
  <c r="K51" i="23"/>
  <c r="K14" i="24"/>
  <c r="K32" i="23"/>
  <c r="K47" i="24"/>
  <c r="K47" i="23"/>
  <c r="K61" i="24"/>
  <c r="K67" i="24"/>
  <c r="K50" i="24"/>
  <c r="K13" i="24"/>
  <c r="K63" i="23"/>
  <c r="K20" i="23"/>
  <c r="K62" i="23"/>
  <c r="K37" i="24"/>
  <c r="K29" i="23"/>
  <c r="K54" i="24"/>
  <c r="K13" i="23"/>
  <c r="K65" i="23"/>
  <c r="K48" i="24"/>
  <c r="K67" i="23"/>
  <c r="K56" i="23"/>
  <c r="K65" i="24"/>
  <c r="K39" i="24"/>
  <c r="K56" i="24"/>
  <c r="K33" i="24"/>
  <c r="K54" i="23"/>
  <c r="K17" i="23"/>
  <c r="K11" i="24"/>
  <c r="K15" i="24"/>
  <c r="K43" i="24"/>
  <c r="K38" i="23"/>
  <c r="K24" i="23"/>
  <c r="K18" i="24"/>
  <c r="K44" i="24"/>
  <c r="K27" i="24"/>
  <c r="K44" i="23"/>
  <c r="K51" i="24"/>
  <c r="K55" i="24"/>
  <c r="K25" i="24"/>
  <c r="K39" i="23"/>
  <c r="K57" i="23"/>
  <c r="K30" i="24"/>
  <c r="K53" i="23"/>
  <c r="K68" i="23"/>
  <c r="K27" i="23"/>
  <c r="K66" i="24"/>
  <c r="K49" i="23"/>
  <c r="K30" i="23"/>
  <c r="K59" i="24"/>
  <c r="K33" i="23"/>
  <c r="K12" i="23"/>
  <c r="K60" i="23"/>
  <c r="K31" i="24"/>
  <c r="K57" i="24"/>
  <c r="K21" i="24"/>
  <c r="K29" i="24"/>
  <c r="K68" i="24"/>
  <c r="K63" i="24"/>
  <c r="K53" i="24"/>
  <c r="K66" i="23"/>
  <c r="K26" i="23"/>
  <c r="K25" i="23"/>
  <c r="K19" i="24"/>
  <c r="K41" i="23"/>
  <c r="K61" i="23"/>
  <c r="K20" i="24"/>
  <c r="K55" i="23"/>
  <c r="K38" i="24"/>
  <c r="AC18" i="25" l="1"/>
  <c r="AB43" i="23"/>
  <c r="AA43" i="23" s="1"/>
  <c r="AB45" i="23"/>
  <c r="AA45" i="23" s="1"/>
  <c r="AB59" i="23"/>
  <c r="AA59" i="23" s="1"/>
  <c r="AB60" i="23"/>
  <c r="AA60" i="23" s="1"/>
  <c r="AB63" i="23"/>
  <c r="AA63" i="23" s="1"/>
  <c r="AB27" i="24"/>
  <c r="AA27" i="24" s="1"/>
  <c r="AB30" i="24"/>
  <c r="AA30" i="24" s="1"/>
  <c r="X43" i="24"/>
  <c r="Z43" i="24" s="1"/>
  <c r="X44" i="24"/>
  <c r="X61" i="24"/>
  <c r="Y62" i="25"/>
  <c r="AC62" i="25" s="1"/>
  <c r="Z62" i="25"/>
  <c r="X27" i="23"/>
  <c r="X38" i="24"/>
  <c r="AB51" i="24"/>
  <c r="AA51" i="24" s="1"/>
  <c r="Y13" i="25"/>
  <c r="AC13" i="25" s="1"/>
  <c r="Z65" i="25"/>
  <c r="AB14" i="23"/>
  <c r="AA14" i="23" s="1"/>
  <c r="AB25" i="23"/>
  <c r="AA25" i="23" s="1"/>
  <c r="AB20" i="24"/>
  <c r="AA20" i="24" s="1"/>
  <c r="AB21" i="24"/>
  <c r="AA21" i="24" s="1"/>
  <c r="X36" i="24"/>
  <c r="Z36" i="24" s="1"/>
  <c r="X47" i="24"/>
  <c r="X16" i="24"/>
  <c r="Y16" i="24" s="1"/>
  <c r="X53" i="24"/>
  <c r="Z53" i="24" s="1"/>
  <c r="X62" i="24"/>
  <c r="Y62" i="24" s="1"/>
  <c r="AB65" i="24"/>
  <c r="AA65" i="24" s="1"/>
  <c r="AB68" i="24"/>
  <c r="AA68" i="24" s="1"/>
  <c r="Y28" i="25"/>
  <c r="AC28" i="25" s="1"/>
  <c r="AC19" i="25"/>
  <c r="X12" i="34"/>
  <c r="X11" i="34"/>
  <c r="Z11" i="33"/>
  <c r="X12" i="33" s="1"/>
  <c r="Y11" i="33"/>
  <c r="X12" i="32"/>
  <c r="X11" i="32"/>
  <c r="X12" i="31"/>
  <c r="X11" i="31"/>
  <c r="X11" i="30"/>
  <c r="X12" i="30"/>
  <c r="Y11" i="29"/>
  <c r="Z11" i="29"/>
  <c r="X12" i="29" s="1"/>
  <c r="Z12" i="28"/>
  <c r="Y12" i="28"/>
  <c r="Z44" i="24"/>
  <c r="Y44" i="24"/>
  <c r="Y31" i="25"/>
  <c r="AC31" i="25" s="1"/>
  <c r="Z31" i="25"/>
  <c r="AB51" i="23"/>
  <c r="AA51" i="23" s="1"/>
  <c r="AB54" i="23"/>
  <c r="AA54" i="23" s="1"/>
  <c r="X63" i="23"/>
  <c r="Z63" i="23" s="1"/>
  <c r="AB68" i="23"/>
  <c r="AA68" i="23" s="1"/>
  <c r="X19" i="24"/>
  <c r="Z19" i="24" s="1"/>
  <c r="X26" i="24"/>
  <c r="Z26" i="24" s="1"/>
  <c r="X29" i="24"/>
  <c r="X32" i="24"/>
  <c r="Z62" i="24"/>
  <c r="AB66" i="24"/>
  <c r="AA66" i="24" s="1"/>
  <c r="Z52" i="25"/>
  <c r="Y52" i="25"/>
  <c r="AC52" i="25" s="1"/>
  <c r="AB26" i="23"/>
  <c r="AA26" i="23" s="1"/>
  <c r="X65" i="23"/>
  <c r="X34" i="24"/>
  <c r="Y34" i="24" s="1"/>
  <c r="AB46" i="24"/>
  <c r="AA46" i="24" s="1"/>
  <c r="AC47" i="25"/>
  <c r="Y14" i="25"/>
  <c r="AC14" i="25" s="1"/>
  <c r="Z14" i="25"/>
  <c r="Z32" i="25"/>
  <c r="Y32" i="25"/>
  <c r="AC32" i="25" s="1"/>
  <c r="AB65" i="23"/>
  <c r="AA65" i="23" s="1"/>
  <c r="AB57" i="24"/>
  <c r="AA57" i="24" s="1"/>
  <c r="AC30" i="25"/>
  <c r="Y21" i="25"/>
  <c r="AC21" i="25" s="1"/>
  <c r="AC15" i="25"/>
  <c r="AB15" i="23"/>
  <c r="AA15" i="23" s="1"/>
  <c r="AB34" i="23"/>
  <c r="AA34" i="23" s="1"/>
  <c r="AB49" i="23"/>
  <c r="AA49" i="23" s="1"/>
  <c r="X64" i="23"/>
  <c r="AB69" i="23"/>
  <c r="AA69" i="23" s="1"/>
  <c r="X24" i="24"/>
  <c r="AB47" i="24"/>
  <c r="AA47" i="24" s="1"/>
  <c r="Y48" i="25"/>
  <c r="AC48" i="25" s="1"/>
  <c r="Z48" i="25"/>
  <c r="Z35" i="25"/>
  <c r="Y35" i="25"/>
  <c r="AC35" i="25" s="1"/>
  <c r="AB33" i="23"/>
  <c r="AA33" i="23" s="1"/>
  <c r="X36" i="23"/>
  <c r="Z36" i="23" s="1"/>
  <c r="X45" i="23"/>
  <c r="Y45" i="23" s="1"/>
  <c r="X14" i="24"/>
  <c r="Y14" i="24" s="1"/>
  <c r="AB44" i="24"/>
  <c r="AA44" i="24" s="1"/>
  <c r="AB49" i="24"/>
  <c r="AA49" i="24" s="1"/>
  <c r="AC36" i="25"/>
  <c r="AC66" i="25"/>
  <c r="X44" i="23"/>
  <c r="Y44" i="23" s="1"/>
  <c r="X66" i="23"/>
  <c r="X30" i="24"/>
  <c r="AC53" i="25"/>
  <c r="X16" i="23"/>
  <c r="Z16" i="23" s="1"/>
  <c r="X17" i="23" s="1"/>
  <c r="Z11" i="27"/>
  <c r="X12" i="27" s="1"/>
  <c r="Y11" i="27"/>
  <c r="Z11" i="26"/>
  <c r="X12" i="26" s="1"/>
  <c r="Y11" i="26"/>
  <c r="AC27" i="25"/>
  <c r="Y16" i="25"/>
  <c r="Z69" i="25"/>
  <c r="Y69" i="25"/>
  <c r="AC69" i="25" s="1"/>
  <c r="Z43" i="25"/>
  <c r="Y43" i="25"/>
  <c r="AC43" i="25" s="1"/>
  <c r="Z40" i="25"/>
  <c r="Y40" i="25"/>
  <c r="AC40" i="25" s="1"/>
  <c r="Z55" i="25"/>
  <c r="Y55" i="25"/>
  <c r="AC55" i="25" s="1"/>
  <c r="Z54" i="25"/>
  <c r="Y54" i="25"/>
  <c r="AC54" i="25" s="1"/>
  <c r="Z37" i="25"/>
  <c r="Y37" i="25"/>
  <c r="AC37" i="25" s="1"/>
  <c r="Z20" i="25"/>
  <c r="Y20" i="25"/>
  <c r="AC20" i="25" s="1"/>
  <c r="AC61" i="25"/>
  <c r="Z10" i="25"/>
  <c r="X11" i="25" s="1"/>
  <c r="Y10" i="25"/>
  <c r="Z42" i="25"/>
  <c r="Y42" i="25"/>
  <c r="AC42" i="25" s="1"/>
  <c r="Z51" i="25"/>
  <c r="Y51" i="25"/>
  <c r="AC51" i="25" s="1"/>
  <c r="Z60" i="25"/>
  <c r="Y60" i="25"/>
  <c r="AC60" i="25" s="1"/>
  <c r="Z26" i="25"/>
  <c r="Y26" i="25"/>
  <c r="AC26" i="25" s="1"/>
  <c r="Z39" i="25"/>
  <c r="Y39" i="25"/>
  <c r="AC39" i="25" s="1"/>
  <c r="Y24" i="25"/>
  <c r="AC24" i="25" s="1"/>
  <c r="Z24" i="25"/>
  <c r="AC50" i="25"/>
  <c r="AC44" i="25"/>
  <c r="Z38" i="25"/>
  <c r="Y38" i="25"/>
  <c r="AC38" i="25" s="1"/>
  <c r="Z68" i="25"/>
  <c r="Y68" i="25"/>
  <c r="AC68" i="25" s="1"/>
  <c r="AC64" i="25"/>
  <c r="Z41" i="25"/>
  <c r="Y41" i="25"/>
  <c r="AC41" i="25" s="1"/>
  <c r="Z23" i="25"/>
  <c r="Y23" i="25"/>
  <c r="AC23" i="25" s="1"/>
  <c r="Z56" i="25"/>
  <c r="Y56" i="25"/>
  <c r="AC56" i="25" s="1"/>
  <c r="Z46" i="25"/>
  <c r="Y46" i="25"/>
  <c r="AC46" i="25" s="1"/>
  <c r="Z29" i="25"/>
  <c r="Y29" i="25"/>
  <c r="AC29" i="25" s="1"/>
  <c r="Z25" i="25"/>
  <c r="Y25" i="25"/>
  <c r="AC25" i="25" s="1"/>
  <c r="Z59" i="25"/>
  <c r="Y59" i="25"/>
  <c r="AC59" i="25" s="1"/>
  <c r="Z58" i="25"/>
  <c r="Y58" i="25"/>
  <c r="AC58" i="25" s="1"/>
  <c r="Y17" i="25"/>
  <c r="Z17" i="25"/>
  <c r="Y48" i="23"/>
  <c r="Z48" i="23"/>
  <c r="Y29" i="24"/>
  <c r="Z29" i="24"/>
  <c r="Y31" i="23"/>
  <c r="Z31" i="23"/>
  <c r="Y62" i="23"/>
  <c r="Z62" i="23"/>
  <c r="Z61" i="24"/>
  <c r="Y61" i="24"/>
  <c r="Y26" i="24"/>
  <c r="Z47" i="24"/>
  <c r="Y47" i="24"/>
  <c r="AC47" i="24" s="1"/>
  <c r="Z57" i="24"/>
  <c r="Y57" i="24"/>
  <c r="AB28" i="24"/>
  <c r="AA28" i="24" s="1"/>
  <c r="Z34" i="24"/>
  <c r="AB19" i="23"/>
  <c r="AA19" i="23" s="1"/>
  <c r="X19" i="23"/>
  <c r="Z19" i="23" s="1"/>
  <c r="AB23" i="23"/>
  <c r="AA23" i="23" s="1"/>
  <c r="AB28" i="23"/>
  <c r="AA28" i="23" s="1"/>
  <c r="AB32" i="23"/>
  <c r="AA32" i="23" s="1"/>
  <c r="X57" i="23"/>
  <c r="Z57" i="23" s="1"/>
  <c r="AB67" i="23"/>
  <c r="AA67" i="23" s="1"/>
  <c r="X67" i="23"/>
  <c r="Z67" i="23" s="1"/>
  <c r="AB25" i="24"/>
  <c r="AA25" i="24" s="1"/>
  <c r="X27" i="24"/>
  <c r="X28" i="24"/>
  <c r="AB31" i="24"/>
  <c r="AA31" i="24" s="1"/>
  <c r="X31" i="24"/>
  <c r="AB36" i="24"/>
  <c r="AA36" i="24" s="1"/>
  <c r="X41" i="24"/>
  <c r="Z41" i="24" s="1"/>
  <c r="AB43" i="24"/>
  <c r="AA43" i="24" s="1"/>
  <c r="AB59" i="24"/>
  <c r="AA59" i="24" s="1"/>
  <c r="AB61" i="24"/>
  <c r="AA61" i="24" s="1"/>
  <c r="Y64" i="24"/>
  <c r="Z65" i="24"/>
  <c r="X69" i="24"/>
  <c r="X53" i="23"/>
  <c r="Z53" i="23" s="1"/>
  <c r="AB29" i="24"/>
  <c r="AA29" i="24" s="1"/>
  <c r="X14" i="23"/>
  <c r="Y14" i="23" s="1"/>
  <c r="X30" i="23"/>
  <c r="X32" i="23"/>
  <c r="X52" i="23"/>
  <c r="AB14" i="24"/>
  <c r="AA14" i="24" s="1"/>
  <c r="X18" i="24"/>
  <c r="Y18" i="24" s="1"/>
  <c r="AB23" i="24"/>
  <c r="AA23" i="24" s="1"/>
  <c r="AB39" i="24"/>
  <c r="AA39" i="24" s="1"/>
  <c r="AB45" i="24"/>
  <c r="AA45" i="24" s="1"/>
  <c r="X45" i="24"/>
  <c r="X46" i="24"/>
  <c r="X48" i="24"/>
  <c r="AB56" i="24"/>
  <c r="AA56" i="24" s="1"/>
  <c r="AB63" i="24"/>
  <c r="AA63" i="24" s="1"/>
  <c r="X66" i="24"/>
  <c r="Y66" i="24" s="1"/>
  <c r="AB31" i="23"/>
  <c r="AA31" i="23" s="1"/>
  <c r="X15" i="23"/>
  <c r="Z15" i="23" s="1"/>
  <c r="X33" i="23"/>
  <c r="Z33" i="23" s="1"/>
  <c r="Z45" i="23"/>
  <c r="AB62" i="23"/>
  <c r="AA62" i="23" s="1"/>
  <c r="X18" i="23"/>
  <c r="X35" i="23"/>
  <c r="X47" i="23"/>
  <c r="Z47" i="23" s="1"/>
  <c r="X49" i="23"/>
  <c r="AB56" i="23"/>
  <c r="AA56" i="23" s="1"/>
  <c r="X61" i="23"/>
  <c r="X21" i="24"/>
  <c r="Z21" i="24" s="1"/>
  <c r="AB33" i="24"/>
  <c r="AA33" i="24" s="1"/>
  <c r="AB37" i="24"/>
  <c r="AA37" i="24" s="1"/>
  <c r="AB54" i="24"/>
  <c r="AA54" i="24" s="1"/>
  <c r="X60" i="24"/>
  <c r="Z60" i="24" s="1"/>
  <c r="AB64" i="24"/>
  <c r="AA64" i="24" s="1"/>
  <c r="AB48" i="23"/>
  <c r="AA48" i="23" s="1"/>
  <c r="AC48" i="23" s="1"/>
  <c r="AB21" i="23"/>
  <c r="AA21" i="23" s="1"/>
  <c r="AB29" i="23"/>
  <c r="AA29" i="23" s="1"/>
  <c r="X34" i="23"/>
  <c r="AB39" i="23"/>
  <c r="AA39" i="23" s="1"/>
  <c r="X13" i="24"/>
  <c r="Z13" i="24" s="1"/>
  <c r="AB19" i="24"/>
  <c r="AA19" i="24" s="1"/>
  <c r="AB26" i="24"/>
  <c r="AA26" i="24" s="1"/>
  <c r="AB42" i="24"/>
  <c r="AA42" i="24" s="1"/>
  <c r="X49" i="24"/>
  <c r="Y49" i="24" s="1"/>
  <c r="Y63" i="24"/>
  <c r="AC63" i="24" s="1"/>
  <c r="Z63" i="24"/>
  <c r="Y15" i="24"/>
  <c r="Z15" i="24"/>
  <c r="Z55" i="24"/>
  <c r="Y55" i="24"/>
  <c r="Z32" i="24"/>
  <c r="Y32" i="24"/>
  <c r="AC57" i="24"/>
  <c r="Z69" i="24"/>
  <c r="Y69" i="24"/>
  <c r="AC69" i="24" s="1"/>
  <c r="AC65" i="24"/>
  <c r="Z24" i="24"/>
  <c r="Y24" i="24"/>
  <c r="Z16" i="24"/>
  <c r="X17" i="24" s="1"/>
  <c r="Y35" i="24"/>
  <c r="Z35" i="24"/>
  <c r="Y52" i="24"/>
  <c r="Z52" i="24"/>
  <c r="Z38" i="24"/>
  <c r="Y38" i="24"/>
  <c r="AC62" i="24"/>
  <c r="Y19" i="24"/>
  <c r="X20" i="24"/>
  <c r="I22" i="24"/>
  <c r="Y22" i="24"/>
  <c r="X23" i="24"/>
  <c r="Y33" i="24"/>
  <c r="AC33" i="24" s="1"/>
  <c r="Y36" i="24"/>
  <c r="X37" i="24"/>
  <c r="X40" i="24"/>
  <c r="Y50" i="24"/>
  <c r="X51" i="24"/>
  <c r="Y53" i="24"/>
  <c r="X54" i="24"/>
  <c r="Y67" i="24"/>
  <c r="X68" i="24"/>
  <c r="X10" i="24"/>
  <c r="AB34" i="24"/>
  <c r="AA34" i="24" s="1"/>
  <c r="AC34" i="24" s="1"/>
  <c r="X58" i="24"/>
  <c r="AB15" i="24"/>
  <c r="AA15" i="24" s="1"/>
  <c r="AB18" i="24"/>
  <c r="AA18" i="24" s="1"/>
  <c r="X25" i="24"/>
  <c r="AB32" i="24"/>
  <c r="AA32" i="24" s="1"/>
  <c r="AB35" i="24"/>
  <c r="AA35" i="24" s="1"/>
  <c r="X39" i="24"/>
  <c r="X42" i="24"/>
  <c r="AB52" i="24"/>
  <c r="AA52" i="24" s="1"/>
  <c r="X56" i="24"/>
  <c r="X59" i="24"/>
  <c r="AB22" i="24"/>
  <c r="AA22" i="24" s="1"/>
  <c r="AB50" i="24"/>
  <c r="AA50" i="24" s="1"/>
  <c r="AB53" i="24"/>
  <c r="AA53" i="24" s="1"/>
  <c r="AB67" i="24"/>
  <c r="AA67" i="24" s="1"/>
  <c r="AB38" i="24"/>
  <c r="AA38" i="24" s="1"/>
  <c r="AB41" i="24"/>
  <c r="AA41" i="24" s="1"/>
  <c r="AB55" i="24"/>
  <c r="AA55" i="24" s="1"/>
  <c r="AB58" i="24"/>
  <c r="AA58" i="24" s="1"/>
  <c r="AB24" i="24"/>
  <c r="AA24" i="24" s="1"/>
  <c r="Z30" i="23"/>
  <c r="Y30" i="23"/>
  <c r="AC62" i="23"/>
  <c r="AC45" i="23"/>
  <c r="Z28" i="23"/>
  <c r="Y28" i="23"/>
  <c r="Z44" i="23"/>
  <c r="Z27" i="23"/>
  <c r="Y27" i="23"/>
  <c r="Z61" i="23"/>
  <c r="Y61" i="23"/>
  <c r="X20" i="23"/>
  <c r="I22" i="23"/>
  <c r="Y22" i="23"/>
  <c r="X23" i="23"/>
  <c r="AB27" i="23"/>
  <c r="AA27" i="23" s="1"/>
  <c r="AB30" i="23"/>
  <c r="AA30" i="23" s="1"/>
  <c r="Y33" i="23"/>
  <c r="AC33" i="23" s="1"/>
  <c r="Y36" i="23"/>
  <c r="X37" i="23"/>
  <c r="X40" i="23"/>
  <c r="AB44" i="23"/>
  <c r="AA44" i="23" s="1"/>
  <c r="AB47" i="23"/>
  <c r="AA47" i="23" s="1"/>
  <c r="Y50" i="23"/>
  <c r="X51" i="23"/>
  <c r="X54" i="23"/>
  <c r="AB61" i="23"/>
  <c r="AA61" i="23" s="1"/>
  <c r="X68" i="23"/>
  <c r="X24" i="23"/>
  <c r="X38" i="23"/>
  <c r="X41" i="23"/>
  <c r="X55" i="23"/>
  <c r="X58" i="23"/>
  <c r="X69" i="23"/>
  <c r="I10" i="23"/>
  <c r="X10" i="23" s="1"/>
  <c r="X25" i="23"/>
  <c r="X39" i="23"/>
  <c r="X42" i="23"/>
  <c r="X56" i="23"/>
  <c r="I58" i="23"/>
  <c r="X59" i="23"/>
  <c r="X21" i="23"/>
  <c r="AB22" i="23"/>
  <c r="AA22" i="23" s="1"/>
  <c r="X26" i="23"/>
  <c r="X29" i="23"/>
  <c r="AB36" i="23"/>
  <c r="AA36" i="23" s="1"/>
  <c r="X43" i="23"/>
  <c r="X46" i="23"/>
  <c r="AB50" i="23"/>
  <c r="AA50" i="23" s="1"/>
  <c r="AB53" i="23"/>
  <c r="AA53" i="23" s="1"/>
  <c r="X60" i="23"/>
  <c r="AB38" i="23"/>
  <c r="AA38" i="23" s="1"/>
  <c r="AB41" i="23"/>
  <c r="AA41" i="23" s="1"/>
  <c r="AB55" i="23"/>
  <c r="AA55" i="23" s="1"/>
  <c r="AB58" i="23"/>
  <c r="AA58" i="23" s="1"/>
  <c r="AB24" i="23"/>
  <c r="AA24" i="23" s="1"/>
  <c r="AC14" i="23" l="1"/>
  <c r="AC28" i="23"/>
  <c r="AC66" i="24"/>
  <c r="Y43" i="24"/>
  <c r="AC61" i="24"/>
  <c r="AC31" i="23"/>
  <c r="Z14" i="24"/>
  <c r="Z11" i="34"/>
  <c r="Y11" i="34"/>
  <c r="Z12" i="34"/>
  <c r="Y12" i="34"/>
  <c r="Z12" i="33"/>
  <c r="Y12" i="33"/>
  <c r="Z11" i="32"/>
  <c r="Y11" i="32"/>
  <c r="Z12" i="32"/>
  <c r="Y12" i="32"/>
  <c r="Z11" i="31"/>
  <c r="Y11" i="31"/>
  <c r="Z12" i="31"/>
  <c r="Y12" i="31"/>
  <c r="Z12" i="30"/>
  <c r="Y12" i="30"/>
  <c r="Z11" i="30"/>
  <c r="Y11" i="30"/>
  <c r="Z12" i="29"/>
  <c r="Y12" i="29"/>
  <c r="Z14" i="23"/>
  <c r="Y15" i="23"/>
  <c r="AC15" i="23" s="1"/>
  <c r="Y53" i="23"/>
  <c r="Y13" i="24"/>
  <c r="AC13" i="24" s="1"/>
  <c r="Y60" i="24"/>
  <c r="AC60" i="24" s="1"/>
  <c r="Y63" i="23"/>
  <c r="AC63" i="23" s="1"/>
  <c r="Y47" i="23"/>
  <c r="AC52" i="24"/>
  <c r="AC49" i="24"/>
  <c r="Z30" i="24"/>
  <c r="Y30" i="24"/>
  <c r="AC30" i="24" s="1"/>
  <c r="Y41" i="24"/>
  <c r="Z66" i="23"/>
  <c r="Y66" i="23"/>
  <c r="AC66" i="23" s="1"/>
  <c r="Z64" i="23"/>
  <c r="Y64" i="23"/>
  <c r="AC64" i="23" s="1"/>
  <c r="Y65" i="23"/>
  <c r="AC65" i="23" s="1"/>
  <c r="Z65" i="23"/>
  <c r="Y57" i="23"/>
  <c r="AC57" i="23" s="1"/>
  <c r="AC22" i="23"/>
  <c r="AC44" i="24"/>
  <c r="AC19" i="24"/>
  <c r="Z18" i="24"/>
  <c r="Y16" i="23"/>
  <c r="Z12" i="27"/>
  <c r="Y12" i="27"/>
  <c r="Z12" i="26"/>
  <c r="Y12" i="26"/>
  <c r="Z11" i="25"/>
  <c r="X12" i="25" s="1"/>
  <c r="Y11" i="25"/>
  <c r="Z18" i="23"/>
  <c r="Y18" i="23"/>
  <c r="AC18" i="23" s="1"/>
  <c r="Z32" i="23"/>
  <c r="Y32" i="23"/>
  <c r="AC32" i="23" s="1"/>
  <c r="AC67" i="24"/>
  <c r="AC64" i="24"/>
  <c r="Y31" i="24"/>
  <c r="AC31" i="24" s="1"/>
  <c r="Z31" i="24"/>
  <c r="AC36" i="24"/>
  <c r="AC43" i="24"/>
  <c r="Z66" i="24"/>
  <c r="Z49" i="24"/>
  <c r="Y34" i="23"/>
  <c r="AC34" i="23" s="1"/>
  <c r="Z34" i="23"/>
  <c r="Z49" i="23"/>
  <c r="Y49" i="23"/>
  <c r="AC49" i="23" s="1"/>
  <c r="Y48" i="24"/>
  <c r="AC48" i="24" s="1"/>
  <c r="Z48" i="24"/>
  <c r="Z28" i="24"/>
  <c r="Y28" i="24"/>
  <c r="AC28" i="24" s="1"/>
  <c r="AC29" i="24"/>
  <c r="Y21" i="24"/>
  <c r="AC21" i="24" s="1"/>
  <c r="Z46" i="24"/>
  <c r="Y46" i="24"/>
  <c r="AC46" i="24" s="1"/>
  <c r="Z27" i="24"/>
  <c r="Y27" i="24"/>
  <c r="AC27" i="24" s="1"/>
  <c r="AC26" i="24"/>
  <c r="AC27" i="23"/>
  <c r="Y67" i="23"/>
  <c r="AC67" i="23" s="1"/>
  <c r="Y19" i="23"/>
  <c r="AC19" i="23" s="1"/>
  <c r="AC30" i="23"/>
  <c r="Z35" i="23"/>
  <c r="Y35" i="23"/>
  <c r="AC35" i="23" s="1"/>
  <c r="Y45" i="24"/>
  <c r="AC45" i="24" s="1"/>
  <c r="Z45" i="24"/>
  <c r="Z52" i="23"/>
  <c r="Y52" i="23"/>
  <c r="AC52" i="23" s="1"/>
  <c r="AC14" i="24"/>
  <c r="Z59" i="24"/>
  <c r="Y59" i="24"/>
  <c r="AC59" i="24" s="1"/>
  <c r="Z25" i="24"/>
  <c r="Y25" i="24"/>
  <c r="AC25" i="24" s="1"/>
  <c r="Z68" i="24"/>
  <c r="Y68" i="24"/>
  <c r="AC68" i="24" s="1"/>
  <c r="Y17" i="24"/>
  <c r="Z17" i="24"/>
  <c r="Z20" i="24"/>
  <c r="Y20" i="24"/>
  <c r="AC20" i="24" s="1"/>
  <c r="Z40" i="24"/>
  <c r="Y40" i="24"/>
  <c r="AC40" i="24" s="1"/>
  <c r="Z54" i="24"/>
  <c r="Y54" i="24"/>
  <c r="AC54" i="24" s="1"/>
  <c r="Z23" i="24"/>
  <c r="Y23" i="24"/>
  <c r="AC23" i="24" s="1"/>
  <c r="AC41" i="24"/>
  <c r="AC55" i="24"/>
  <c r="AC18" i="24"/>
  <c r="AC50" i="24"/>
  <c r="Z10" i="24"/>
  <c r="X11" i="24" s="1"/>
  <c r="Y10" i="24"/>
  <c r="Z37" i="24"/>
  <c r="Y37" i="24"/>
  <c r="AC37" i="24" s="1"/>
  <c r="Z56" i="24"/>
  <c r="Y56" i="24"/>
  <c r="AC56" i="24" s="1"/>
  <c r="AC24" i="24"/>
  <c r="AC53" i="24"/>
  <c r="AC22" i="24"/>
  <c r="AC38" i="24"/>
  <c r="AC32" i="24"/>
  <c r="Z42" i="24"/>
  <c r="Y42" i="24"/>
  <c r="AC42" i="24" s="1"/>
  <c r="Z39" i="24"/>
  <c r="Y39" i="24"/>
  <c r="AC39" i="24" s="1"/>
  <c r="Z58" i="24"/>
  <c r="Y58" i="24"/>
  <c r="AC58" i="24" s="1"/>
  <c r="Z51" i="24"/>
  <c r="Y51" i="24"/>
  <c r="AC51" i="24" s="1"/>
  <c r="AC15" i="24"/>
  <c r="AC35" i="24"/>
  <c r="Z10" i="23"/>
  <c r="X11" i="23" s="1"/>
  <c r="Y10" i="23"/>
  <c r="Z58" i="23"/>
  <c r="Y58" i="23"/>
  <c r="AC58" i="23" s="1"/>
  <c r="Z21" i="23"/>
  <c r="Y21" i="23"/>
  <c r="AC21" i="23" s="1"/>
  <c r="Z46" i="23"/>
  <c r="Y46" i="23"/>
  <c r="AC46" i="23" s="1"/>
  <c r="Z59" i="23"/>
  <c r="Y59" i="23"/>
  <c r="AC59" i="23" s="1"/>
  <c r="Z56" i="23"/>
  <c r="Y56" i="23"/>
  <c r="AC56" i="23" s="1"/>
  <c r="Z37" i="23"/>
  <c r="Y37" i="23"/>
  <c r="AC37" i="23" s="1"/>
  <c r="Y20" i="23"/>
  <c r="AC20" i="23" s="1"/>
  <c r="Z20" i="23"/>
  <c r="Z55" i="23"/>
  <c r="Y55" i="23"/>
  <c r="AC55" i="23" s="1"/>
  <c r="Z29" i="23"/>
  <c r="Y29" i="23"/>
  <c r="AC29" i="23" s="1"/>
  <c r="Z42" i="23"/>
  <c r="Y42" i="23"/>
  <c r="AC42" i="23" s="1"/>
  <c r="AC53" i="23"/>
  <c r="AC36" i="23"/>
  <c r="Z26" i="23"/>
  <c r="Y26" i="23"/>
  <c r="AC26" i="23" s="1"/>
  <c r="Z39" i="23"/>
  <c r="Y39" i="23"/>
  <c r="AC39" i="23" s="1"/>
  <c r="Z41" i="23"/>
  <c r="Y41" i="23"/>
  <c r="AC41" i="23" s="1"/>
  <c r="Z51" i="23"/>
  <c r="Y51" i="23"/>
  <c r="AC51" i="23" s="1"/>
  <c r="AC47" i="23"/>
  <c r="Z40" i="23"/>
  <c r="Y40" i="23"/>
  <c r="AC40" i="23" s="1"/>
  <c r="AC44" i="23"/>
  <c r="Z60" i="23"/>
  <c r="Y60" i="23"/>
  <c r="AC60" i="23" s="1"/>
  <c r="Z38" i="23"/>
  <c r="Y38" i="23"/>
  <c r="AC38" i="23" s="1"/>
  <c r="AC50" i="23"/>
  <c r="Z43" i="23"/>
  <c r="Y43" i="23"/>
  <c r="AC43" i="23" s="1"/>
  <c r="Z69" i="23"/>
  <c r="Y69" i="23"/>
  <c r="AC69" i="23" s="1"/>
  <c r="Y17" i="23"/>
  <c r="Z17" i="23"/>
  <c r="Z54" i="23"/>
  <c r="Y54" i="23"/>
  <c r="AC54" i="23" s="1"/>
  <c r="Z25" i="23"/>
  <c r="Y25" i="23"/>
  <c r="AC25" i="23" s="1"/>
  <c r="Z24" i="23"/>
  <c r="Y24" i="23"/>
  <c r="AC24" i="23" s="1"/>
  <c r="AC61" i="23"/>
  <c r="Z68" i="23"/>
  <c r="Y68" i="23"/>
  <c r="AC68" i="23" s="1"/>
  <c r="Z23" i="23"/>
  <c r="Y23" i="23"/>
  <c r="AC23" i="23" s="1"/>
  <c r="T69" i="22"/>
  <c r="Q69" i="22"/>
  <c r="T68" i="22"/>
  <c r="Q68" i="22"/>
  <c r="T67" i="22"/>
  <c r="Q67" i="22"/>
  <c r="AB68" i="22" s="1"/>
  <c r="AA68" i="22" s="1"/>
  <c r="T66" i="22"/>
  <c r="Q66" i="22"/>
  <c r="T65" i="22"/>
  <c r="Q65" i="22"/>
  <c r="T64" i="22"/>
  <c r="Q64" i="22"/>
  <c r="X65" i="22" s="1"/>
  <c r="Z65" i="22" s="1"/>
  <c r="H64" i="22"/>
  <c r="T63" i="22"/>
  <c r="Q63" i="22"/>
  <c r="T62" i="22"/>
  <c r="Q62" i="22"/>
  <c r="T61" i="22"/>
  <c r="Q61" i="22"/>
  <c r="X62" i="22" s="1"/>
  <c r="Z62" i="22" s="1"/>
  <c r="T60" i="22"/>
  <c r="Q60" i="22"/>
  <c r="AB61" i="22" s="1"/>
  <c r="AA61" i="22" s="1"/>
  <c r="T59" i="22"/>
  <c r="Q59" i="22"/>
  <c r="T58" i="22"/>
  <c r="Q58" i="22"/>
  <c r="X59" i="22" s="1"/>
  <c r="Z59" i="22" s="1"/>
  <c r="H58" i="22"/>
  <c r="I58" i="22" s="1"/>
  <c r="T57" i="22"/>
  <c r="Q57" i="22"/>
  <c r="T56" i="22"/>
  <c r="Q56" i="22"/>
  <c r="T55" i="22"/>
  <c r="Q55" i="22"/>
  <c r="T54" i="22"/>
  <c r="Q54" i="22"/>
  <c r="X55" i="22" s="1"/>
  <c r="T53" i="22"/>
  <c r="Q53" i="22"/>
  <c r="T52" i="22"/>
  <c r="Q52" i="22"/>
  <c r="AB53" i="22" s="1"/>
  <c r="AA53" i="22" s="1"/>
  <c r="H52" i="22"/>
  <c r="I52" i="22" s="1"/>
  <c r="T51" i="22"/>
  <c r="Q51" i="22"/>
  <c r="T50" i="22"/>
  <c r="Q50" i="22"/>
  <c r="T49" i="22"/>
  <c r="Q49" i="22"/>
  <c r="AB50" i="22" s="1"/>
  <c r="AA50" i="22" s="1"/>
  <c r="T48" i="22"/>
  <c r="Q48" i="22"/>
  <c r="T47" i="22"/>
  <c r="Q47" i="22"/>
  <c r="AB48" i="22" s="1"/>
  <c r="AA48" i="22" s="1"/>
  <c r="T46" i="22"/>
  <c r="Q46" i="22"/>
  <c r="AB46" i="22" s="1"/>
  <c r="AA46" i="22" s="1"/>
  <c r="H46" i="22"/>
  <c r="I46" i="22" s="1"/>
  <c r="T45" i="22"/>
  <c r="Q45" i="22"/>
  <c r="T44" i="22"/>
  <c r="Q44" i="22"/>
  <c r="T43" i="22"/>
  <c r="Q43" i="22"/>
  <c r="T42" i="22"/>
  <c r="Q42" i="22"/>
  <c r="T41" i="22"/>
  <c r="Q41" i="22"/>
  <c r="T40" i="22"/>
  <c r="Q40" i="22"/>
  <c r="AB40" i="22" s="1"/>
  <c r="AA40" i="22" s="1"/>
  <c r="H40" i="22"/>
  <c r="I40" i="22" s="1"/>
  <c r="T39" i="22"/>
  <c r="Q39" i="22"/>
  <c r="T38" i="22"/>
  <c r="Q38" i="22"/>
  <c r="T37" i="22"/>
  <c r="Q37" i="22"/>
  <c r="T36" i="22"/>
  <c r="Q36" i="22"/>
  <c r="T35" i="22"/>
  <c r="Q35" i="22"/>
  <c r="X34" i="22"/>
  <c r="Z34" i="22" s="1"/>
  <c r="T34" i="22"/>
  <c r="Q34" i="22"/>
  <c r="H34" i="22"/>
  <c r="T33" i="22"/>
  <c r="Q33" i="22"/>
  <c r="T32" i="22"/>
  <c r="Q32" i="22"/>
  <c r="T31" i="22"/>
  <c r="Q31" i="22"/>
  <c r="T30" i="22"/>
  <c r="Q30" i="22"/>
  <c r="T29" i="22"/>
  <c r="Q29" i="22"/>
  <c r="X30" i="22" s="1"/>
  <c r="Z30" i="22" s="1"/>
  <c r="X28" i="22"/>
  <c r="Y28" i="22" s="1"/>
  <c r="T28" i="22"/>
  <c r="Q28" i="22"/>
  <c r="H28" i="22"/>
  <c r="I28" i="22" s="1"/>
  <c r="T27" i="22"/>
  <c r="Q27" i="22"/>
  <c r="T26" i="22"/>
  <c r="Q26" i="22"/>
  <c r="X27" i="22" s="1"/>
  <c r="Z27" i="22" s="1"/>
  <c r="T25" i="22"/>
  <c r="Q25" i="22"/>
  <c r="T24" i="22"/>
  <c r="Q24" i="22"/>
  <c r="T23" i="22"/>
  <c r="Q23" i="22"/>
  <c r="T22" i="22"/>
  <c r="Q22" i="22"/>
  <c r="AB22" i="22" s="1"/>
  <c r="AA22" i="22" s="1"/>
  <c r="I22" i="22"/>
  <c r="H22" i="22"/>
  <c r="T21" i="22"/>
  <c r="Q21" i="22"/>
  <c r="T20" i="22"/>
  <c r="Q20" i="22"/>
  <c r="T19" i="22"/>
  <c r="Q19" i="22"/>
  <c r="X20" i="22" s="1"/>
  <c r="T18" i="22"/>
  <c r="Q18" i="22"/>
  <c r="T17" i="22"/>
  <c r="Q17" i="22"/>
  <c r="T16" i="22"/>
  <c r="Q16" i="22"/>
  <c r="H16" i="22"/>
  <c r="I16" i="22" s="1"/>
  <c r="T15" i="22"/>
  <c r="Q15" i="22"/>
  <c r="T14" i="22"/>
  <c r="Q14" i="22"/>
  <c r="T13" i="22"/>
  <c r="Q13" i="22"/>
  <c r="T12" i="22"/>
  <c r="Q12" i="22"/>
  <c r="T11" i="22"/>
  <c r="Q11" i="22"/>
  <c r="T10" i="22"/>
  <c r="Q10" i="22"/>
  <c r="H10" i="22"/>
  <c r="I10" i="22" s="1"/>
  <c r="X10" i="22" s="1"/>
  <c r="K29" i="22"/>
  <c r="K24" i="22"/>
  <c r="K26" i="22"/>
  <c r="K11" i="22"/>
  <c r="K56" i="22"/>
  <c r="K68" i="22"/>
  <c r="K18" i="22"/>
  <c r="K67" i="22"/>
  <c r="K12" i="22"/>
  <c r="K30" i="22"/>
  <c r="K35" i="22"/>
  <c r="K49" i="22"/>
  <c r="K63" i="22"/>
  <c r="K27" i="22"/>
  <c r="K69" i="22"/>
  <c r="K44" i="22"/>
  <c r="K66" i="22"/>
  <c r="K43" i="22"/>
  <c r="K59" i="22"/>
  <c r="K15" i="22"/>
  <c r="K19" i="22"/>
  <c r="K41" i="22"/>
  <c r="K36" i="22"/>
  <c r="K33" i="22"/>
  <c r="K47" i="22"/>
  <c r="K61" i="22"/>
  <c r="K54" i="22"/>
  <c r="K21" i="22"/>
  <c r="K55" i="22"/>
  <c r="K42" i="22"/>
  <c r="K53" i="22"/>
  <c r="K13" i="22"/>
  <c r="K31" i="22"/>
  <c r="K48" i="22"/>
  <c r="K25" i="22"/>
  <c r="K62" i="22"/>
  <c r="K37" i="22"/>
  <c r="K38" i="22"/>
  <c r="K60" i="22"/>
  <c r="K17" i="22"/>
  <c r="K51" i="22"/>
  <c r="K57" i="22"/>
  <c r="K39" i="22"/>
  <c r="K50" i="22"/>
  <c r="K32" i="22"/>
  <c r="K65" i="22"/>
  <c r="K14" i="22"/>
  <c r="K20" i="22"/>
  <c r="K23" i="22"/>
  <c r="K45" i="22"/>
  <c r="X13" i="22" l="1"/>
  <c r="Y13" i="22" s="1"/>
  <c r="AB29" i="22"/>
  <c r="AA29" i="22" s="1"/>
  <c r="AB35" i="22"/>
  <c r="AA35" i="22" s="1"/>
  <c r="X24" i="22"/>
  <c r="Z24" i="22" s="1"/>
  <c r="X29" i="22"/>
  <c r="AB32" i="22"/>
  <c r="AA32" i="22" s="1"/>
  <c r="X37" i="22"/>
  <c r="X39" i="22"/>
  <c r="Y39" i="22" s="1"/>
  <c r="X42" i="22"/>
  <c r="X44" i="22"/>
  <c r="Z44" i="22" s="1"/>
  <c r="AB51" i="22"/>
  <c r="AA51" i="22" s="1"/>
  <c r="X58" i="22"/>
  <c r="X21" i="22"/>
  <c r="AB33" i="22"/>
  <c r="AA33" i="22" s="1"/>
  <c r="X43" i="22"/>
  <c r="Z43" i="22" s="1"/>
  <c r="X56" i="22"/>
  <c r="Z56" i="22" s="1"/>
  <c r="AB59" i="22"/>
  <c r="AA59" i="22" s="1"/>
  <c r="AB65" i="22"/>
  <c r="AA65" i="22" s="1"/>
  <c r="X61" i="22"/>
  <c r="Y61" i="22" s="1"/>
  <c r="AC61" i="22" s="1"/>
  <c r="Z28" i="22"/>
  <c r="AB15" i="22"/>
  <c r="AA15" i="22" s="1"/>
  <c r="X25" i="22"/>
  <c r="AB21" i="22"/>
  <c r="AA21" i="22" s="1"/>
  <c r="X31" i="22"/>
  <c r="Y31" i="22" s="1"/>
  <c r="AB45" i="22"/>
  <c r="AA45" i="22" s="1"/>
  <c r="X46" i="22"/>
  <c r="X51" i="22"/>
  <c r="AB63" i="22"/>
  <c r="AA63" i="22" s="1"/>
  <c r="X64" i="22"/>
  <c r="Y64" i="22" s="1"/>
  <c r="X69" i="22"/>
  <c r="X26" i="22"/>
  <c r="Z12" i="25"/>
  <c r="Y12" i="25"/>
  <c r="Y43" i="22"/>
  <c r="Y56" i="22"/>
  <c r="Z42" i="22"/>
  <c r="Y42" i="22"/>
  <c r="Z39" i="22"/>
  <c r="Y25" i="22"/>
  <c r="Z25" i="22"/>
  <c r="Z26" i="22"/>
  <c r="Y26" i="22"/>
  <c r="AB18" i="22"/>
  <c r="AA18" i="22" s="1"/>
  <c r="AB23" i="22"/>
  <c r="AA23" i="22" s="1"/>
  <c r="AB57" i="22"/>
  <c r="AA57" i="22" s="1"/>
  <c r="AB56" i="22"/>
  <c r="AA56" i="22" s="1"/>
  <c r="Y59" i="22"/>
  <c r="AC59" i="22" s="1"/>
  <c r="X60" i="22"/>
  <c r="AB67" i="22"/>
  <c r="AA67" i="22" s="1"/>
  <c r="AB55" i="22"/>
  <c r="AA55" i="22" s="1"/>
  <c r="AB28" i="22"/>
  <c r="AA28" i="22" s="1"/>
  <c r="AB31" i="22"/>
  <c r="AA31" i="22" s="1"/>
  <c r="X38" i="22"/>
  <c r="Z38" i="22" s="1"/>
  <c r="AB38" i="22"/>
  <c r="AA38" i="22" s="1"/>
  <c r="AB39" i="22"/>
  <c r="AA39" i="22" s="1"/>
  <c r="X47" i="22"/>
  <c r="Z47" i="22" s="1"/>
  <c r="AB54" i="22"/>
  <c r="AA54" i="22" s="1"/>
  <c r="AB26" i="22"/>
  <c r="AA26" i="22" s="1"/>
  <c r="X14" i="22"/>
  <c r="Y14" i="22" s="1"/>
  <c r="AB19" i="22"/>
  <c r="AA19" i="22" s="1"/>
  <c r="AB20" i="22"/>
  <c r="AA20" i="22" s="1"/>
  <c r="AB49" i="22"/>
  <c r="AA49" i="22" s="1"/>
  <c r="AB58" i="22"/>
  <c r="AA58" i="22" s="1"/>
  <c r="X68" i="22"/>
  <c r="Z68" i="22" s="1"/>
  <c r="X16" i="22"/>
  <c r="Y16" i="22" s="1"/>
  <c r="AB36" i="22"/>
  <c r="AA36" i="22" s="1"/>
  <c r="AB37" i="22"/>
  <c r="AA37" i="22" s="1"/>
  <c r="X41" i="22"/>
  <c r="AB41" i="22"/>
  <c r="AA41" i="22" s="1"/>
  <c r="X45" i="22"/>
  <c r="Y45" i="22" s="1"/>
  <c r="AC45" i="22" s="1"/>
  <c r="X54" i="22"/>
  <c r="Y54" i="22" s="1"/>
  <c r="X57" i="22"/>
  <c r="AB60" i="22"/>
  <c r="AA60" i="22" s="1"/>
  <c r="AB62" i="22"/>
  <c r="AA62" i="22" s="1"/>
  <c r="AB66" i="22"/>
  <c r="AA66" i="22" s="1"/>
  <c r="AB24" i="22"/>
  <c r="AA24" i="22" s="1"/>
  <c r="AB25" i="22"/>
  <c r="AA25" i="22" s="1"/>
  <c r="AB27" i="22"/>
  <c r="AA27" i="22" s="1"/>
  <c r="AC28" i="22"/>
  <c r="AB43" i="22"/>
  <c r="AA43" i="22" s="1"/>
  <c r="AB42" i="22"/>
  <c r="AA42" i="22" s="1"/>
  <c r="X48" i="22"/>
  <c r="Y48" i="22" s="1"/>
  <c r="AC48" i="22" s="1"/>
  <c r="AB69" i="22"/>
  <c r="AA69" i="22" s="1"/>
  <c r="Z11" i="24"/>
  <c r="X12" i="24" s="1"/>
  <c r="Y11" i="24"/>
  <c r="Z11" i="23"/>
  <c r="X12" i="23" s="1"/>
  <c r="Y11" i="23"/>
  <c r="Y38" i="22"/>
  <c r="Z21" i="22"/>
  <c r="Y21" i="22"/>
  <c r="Z69" i="22"/>
  <c r="Y69" i="22"/>
  <c r="Z20" i="22"/>
  <c r="Y20" i="22"/>
  <c r="Y24" i="22"/>
  <c r="Z37" i="22"/>
  <c r="Y37" i="22"/>
  <c r="Z41" i="22"/>
  <c r="Y41" i="22"/>
  <c r="AC41" i="22" s="1"/>
  <c r="Z51" i="22"/>
  <c r="Y51" i="22"/>
  <c r="AC51" i="22" s="1"/>
  <c r="Z54" i="22"/>
  <c r="Z55" i="22"/>
  <c r="Y55" i="22"/>
  <c r="Z10" i="22"/>
  <c r="X11" i="22" s="1"/>
  <c r="Y10" i="22"/>
  <c r="X18" i="22"/>
  <c r="I34" i="22"/>
  <c r="Y34" i="22"/>
  <c r="X35" i="22"/>
  <c r="X52" i="22"/>
  <c r="Z61" i="22"/>
  <c r="Y62" i="22"/>
  <c r="X63" i="22"/>
  <c r="Z64" i="22"/>
  <c r="Y65" i="22"/>
  <c r="AC65" i="22" s="1"/>
  <c r="X66" i="22"/>
  <c r="X19" i="22"/>
  <c r="X22" i="22"/>
  <c r="X33" i="22"/>
  <c r="X36" i="22"/>
  <c r="X50" i="22"/>
  <c r="X53" i="22"/>
  <c r="X67" i="22"/>
  <c r="Y27" i="22"/>
  <c r="Y30" i="22"/>
  <c r="Z13" i="22"/>
  <c r="X15" i="22"/>
  <c r="X23" i="22"/>
  <c r="AB30" i="22"/>
  <c r="AA30" i="22" s="1"/>
  <c r="X40" i="22"/>
  <c r="AB44" i="22"/>
  <c r="AA44" i="22" s="1"/>
  <c r="AB47" i="22"/>
  <c r="AA47" i="22" s="1"/>
  <c r="AB64" i="22"/>
  <c r="AA64" i="22" s="1"/>
  <c r="AC64" i="22" s="1"/>
  <c r="Y44" i="22"/>
  <c r="Y47" i="22"/>
  <c r="I64" i="22"/>
  <c r="X32" i="22"/>
  <c r="X49" i="22"/>
  <c r="AB13" i="22"/>
  <c r="AA13" i="22" s="1"/>
  <c r="AC13" i="22" s="1"/>
  <c r="AB14" i="22"/>
  <c r="AA14" i="22" s="1"/>
  <c r="AB34" i="22"/>
  <c r="AA34" i="22" s="1"/>
  <c r="AB52" i="22"/>
  <c r="AA52" i="22" s="1"/>
  <c r="AC21" i="22" l="1"/>
  <c r="Z58" i="22"/>
  <c r="Y58" i="22"/>
  <c r="AC38" i="22"/>
  <c r="AC27" i="22"/>
  <c r="AC62" i="22"/>
  <c r="AC37" i="22"/>
  <c r="AC20" i="22"/>
  <c r="AC31" i="22"/>
  <c r="Z31" i="22"/>
  <c r="AC55" i="22"/>
  <c r="AC58" i="22"/>
  <c r="Z29" i="22"/>
  <c r="Y29" i="22"/>
  <c r="AC29" i="22" s="1"/>
  <c r="AC54" i="22"/>
  <c r="Y46" i="22"/>
  <c r="AC46" i="22" s="1"/>
  <c r="Z46" i="22"/>
  <c r="AC47" i="22"/>
  <c r="AC42" i="22"/>
  <c r="AC26" i="22"/>
  <c r="Z16" i="22"/>
  <c r="X17" i="22" s="1"/>
  <c r="Y17" i="22" s="1"/>
  <c r="AC56" i="22"/>
  <c r="AC24" i="22"/>
  <c r="AC25" i="22"/>
  <c r="Z60" i="22"/>
  <c r="Y60" i="22"/>
  <c r="AC60" i="22" s="1"/>
  <c r="Y68" i="22"/>
  <c r="AC68" i="22" s="1"/>
  <c r="AC69" i="22"/>
  <c r="Z14" i="22"/>
  <c r="AC43" i="22"/>
  <c r="Z48" i="22"/>
  <c r="AC30" i="22"/>
  <c r="Z45" i="22"/>
  <c r="Y57" i="22"/>
  <c r="AC57" i="22" s="1"/>
  <c r="Z57" i="22"/>
  <c r="AC39" i="22"/>
  <c r="Y12" i="24"/>
  <c r="Z12" i="24"/>
  <c r="Z12" i="23"/>
  <c r="X13" i="23" s="1"/>
  <c r="Y12" i="23"/>
  <c r="Z36" i="22"/>
  <c r="Y36" i="22"/>
  <c r="AC36" i="22" s="1"/>
  <c r="Z18" i="22"/>
  <c r="Y18" i="22"/>
  <c r="AC18" i="22" s="1"/>
  <c r="Z49" i="22"/>
  <c r="Y49" i="22"/>
  <c r="AC49" i="22" s="1"/>
  <c r="Z67" i="22"/>
  <c r="Y67" i="22"/>
  <c r="AC67" i="22" s="1"/>
  <c r="Z40" i="22"/>
  <c r="Y40" i="22"/>
  <c r="AC40" i="22" s="1"/>
  <c r="Z32" i="22"/>
  <c r="Y32" i="22"/>
  <c r="AC32" i="22" s="1"/>
  <c r="Z53" i="22"/>
  <c r="Y53" i="22"/>
  <c r="AC53" i="22" s="1"/>
  <c r="Z22" i="22"/>
  <c r="Y22" i="22"/>
  <c r="AC22" i="22" s="1"/>
  <c r="Z52" i="22"/>
  <c r="Y52" i="22"/>
  <c r="AC52" i="22" s="1"/>
  <c r="Z23" i="22"/>
  <c r="Y23" i="22"/>
  <c r="AC23" i="22" s="1"/>
  <c r="Z50" i="22"/>
  <c r="Y50" i="22"/>
  <c r="AC50" i="22" s="1"/>
  <c r="Z19" i="22"/>
  <c r="Y19" i="22"/>
  <c r="AC19" i="22" s="1"/>
  <c r="Z35" i="22"/>
  <c r="Y35" i="22"/>
  <c r="AC35" i="22" s="1"/>
  <c r="Z66" i="22"/>
  <c r="Y66" i="22"/>
  <c r="AC66" i="22" s="1"/>
  <c r="AC34" i="22"/>
  <c r="AC44" i="22"/>
  <c r="Z15" i="22"/>
  <c r="Y15" i="22"/>
  <c r="AC15" i="22" s="1"/>
  <c r="Y11" i="22"/>
  <c r="Z11" i="22"/>
  <c r="X12" i="22" s="1"/>
  <c r="AC14" i="22"/>
  <c r="Z33" i="22"/>
  <c r="Y33" i="22"/>
  <c r="AC33" i="22" s="1"/>
  <c r="Z63" i="22"/>
  <c r="Y63" i="22"/>
  <c r="AC63" i="22" s="1"/>
  <c r="T10" i="1"/>
  <c r="Q10" i="1"/>
  <c r="H10" i="1"/>
  <c r="I10" i="1" s="1"/>
  <c r="K66" i="1"/>
  <c r="K29" i="1"/>
  <c r="K45" i="1"/>
  <c r="K62" i="1"/>
  <c r="K59" i="1"/>
  <c r="K44" i="1"/>
  <c r="K51" i="1"/>
  <c r="K38" i="1"/>
  <c r="K48" i="1"/>
  <c r="K32" i="1"/>
  <c r="K43" i="1"/>
  <c r="K41" i="1"/>
  <c r="K17" i="1"/>
  <c r="K56" i="1"/>
  <c r="K39" i="1"/>
  <c r="K23" i="1"/>
  <c r="K61" i="1"/>
  <c r="K18" i="1"/>
  <c r="K57" i="1"/>
  <c r="K31" i="1"/>
  <c r="K63" i="1"/>
  <c r="K69" i="1"/>
  <c r="K60" i="1"/>
  <c r="K42" i="1"/>
  <c r="K26" i="1"/>
  <c r="K68" i="1"/>
  <c r="K53" i="1"/>
  <c r="K33" i="1"/>
  <c r="K50" i="1"/>
  <c r="K54" i="1"/>
  <c r="K20" i="1"/>
  <c r="K19" i="1"/>
  <c r="K24" i="1"/>
  <c r="K27" i="1"/>
  <c r="K36" i="1"/>
  <c r="K47" i="1"/>
  <c r="K67" i="1"/>
  <c r="K21" i="1"/>
  <c r="K65" i="1"/>
  <c r="K35" i="1"/>
  <c r="K25" i="1"/>
  <c r="K49" i="1"/>
  <c r="K30" i="1"/>
  <c r="K55" i="1"/>
  <c r="K37" i="1"/>
  <c r="Z17" i="22" l="1"/>
  <c r="Y13" i="23"/>
  <c r="Z13" i="23"/>
  <c r="Z12" i="22"/>
  <c r="Y12" i="22"/>
  <c r="F221" i="13"/>
  <c r="F211" i="13"/>
  <c r="F212" i="13"/>
  <c r="F213" i="13"/>
  <c r="F214" i="13"/>
  <c r="F215" i="13"/>
  <c r="F216" i="13"/>
  <c r="F217" i="13"/>
  <c r="F218" i="13"/>
  <c r="F219" i="13"/>
  <c r="F220" i="13"/>
  <c r="F210" i="13"/>
  <c r="K14" i="1"/>
  <c r="K15" i="1"/>
  <c r="B221" i="13" a="1"/>
  <c r="K11" i="1"/>
  <c r="K13" i="1"/>
  <c r="K12" i="1"/>
  <c r="B221" i="13" l="1"/>
  <c r="Q52" i="1"/>
  <c r="Q47" i="1"/>
  <c r="Q41" i="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T69" i="1" l="1"/>
  <c r="Q69" i="1"/>
  <c r="T68" i="1"/>
  <c r="Q68" i="1"/>
  <c r="T67" i="1"/>
  <c r="Q67" i="1"/>
  <c r="T66" i="1"/>
  <c r="Q66" i="1"/>
  <c r="T65" i="1"/>
  <c r="Q65" i="1"/>
  <c r="T64" i="1"/>
  <c r="Q64" i="1"/>
  <c r="H64" i="1"/>
  <c r="I64" i="1" s="1"/>
  <c r="T63" i="1"/>
  <c r="Q63" i="1"/>
  <c r="T62" i="1"/>
  <c r="Q62" i="1"/>
  <c r="T61" i="1"/>
  <c r="Q61" i="1"/>
  <c r="T60" i="1"/>
  <c r="Q60" i="1"/>
  <c r="T59" i="1"/>
  <c r="Q59" i="1"/>
  <c r="T58" i="1"/>
  <c r="Q58" i="1"/>
  <c r="H58" i="1"/>
  <c r="I58" i="1" s="1"/>
  <c r="T57" i="1"/>
  <c r="Q57" i="1"/>
  <c r="T56" i="1"/>
  <c r="Q56" i="1"/>
  <c r="T55" i="1"/>
  <c r="Q55" i="1"/>
  <c r="T54" i="1"/>
  <c r="Q54" i="1"/>
  <c r="T53" i="1"/>
  <c r="Q53" i="1"/>
  <c r="T52" i="1"/>
  <c r="H52" i="1"/>
  <c r="I52" i="1" s="1"/>
  <c r="T51" i="1"/>
  <c r="Q51" i="1"/>
  <c r="T50" i="1"/>
  <c r="Q50" i="1"/>
  <c r="T49" i="1"/>
  <c r="Q49" i="1"/>
  <c r="T48" i="1"/>
  <c r="Q48" i="1"/>
  <c r="T47" i="1"/>
  <c r="T46" i="1"/>
  <c r="Q46" i="1"/>
  <c r="H46" i="1"/>
  <c r="I46" i="1" s="1"/>
  <c r="T45" i="1"/>
  <c r="Q45" i="1"/>
  <c r="T44" i="1"/>
  <c r="Q44" i="1"/>
  <c r="T43" i="1"/>
  <c r="Q43" i="1"/>
  <c r="T42" i="1"/>
  <c r="Q42" i="1"/>
  <c r="T41" i="1"/>
  <c r="T40" i="1"/>
  <c r="Q40" i="1"/>
  <c r="H40" i="1"/>
  <c r="I40" i="1" s="1"/>
  <c r="T39" i="1"/>
  <c r="Q39" i="1"/>
  <c r="T38" i="1"/>
  <c r="Q38" i="1"/>
  <c r="T37" i="1"/>
  <c r="Q37" i="1"/>
  <c r="T36" i="1"/>
  <c r="Q36" i="1"/>
  <c r="T35" i="1"/>
  <c r="Q35" i="1"/>
  <c r="T34" i="1"/>
  <c r="Q34" i="1"/>
  <c r="H34" i="1"/>
  <c r="I34" i="1" s="1"/>
  <c r="T33" i="1"/>
  <c r="Q33" i="1"/>
  <c r="T32" i="1"/>
  <c r="Q32" i="1"/>
  <c r="T31" i="1"/>
  <c r="Q31" i="1"/>
  <c r="T30" i="1"/>
  <c r="Q30" i="1"/>
  <c r="T29" i="1"/>
  <c r="Q29" i="1"/>
  <c r="T28" i="1"/>
  <c r="Q28" i="1"/>
  <c r="H28" i="1"/>
  <c r="I28" i="1" s="1"/>
  <c r="T27" i="1"/>
  <c r="Q27" i="1"/>
  <c r="T26" i="1"/>
  <c r="Q26" i="1"/>
  <c r="T25" i="1"/>
  <c r="Q25" i="1"/>
  <c r="T24" i="1"/>
  <c r="Q24" i="1"/>
  <c r="T23" i="1"/>
  <c r="Q23" i="1"/>
  <c r="T22" i="1"/>
  <c r="Q22" i="1"/>
  <c r="H22" i="1"/>
  <c r="I22" i="1" s="1"/>
  <c r="H16" i="1"/>
  <c r="Q15" i="1"/>
  <c r="Q14" i="1"/>
  <c r="Q13" i="1"/>
  <c r="T21" i="1"/>
  <c r="Q21" i="1"/>
  <c r="T20" i="1"/>
  <c r="Q20" i="1"/>
  <c r="T19" i="1"/>
  <c r="Q19" i="1"/>
  <c r="T18" i="1"/>
  <c r="Q18" i="1"/>
  <c r="T17" i="1"/>
  <c r="Q17" i="1"/>
  <c r="T16" i="1"/>
  <c r="Q16" i="1"/>
  <c r="AB50" i="1" l="1"/>
  <c r="AA50" i="1" s="1"/>
  <c r="AB51" i="1"/>
  <c r="AA51" i="1" s="1"/>
  <c r="I16" i="1"/>
  <c r="X16" i="1" s="1"/>
  <c r="X64" i="1"/>
  <c r="X58" i="1"/>
  <c r="X52" i="1"/>
  <c r="X46" i="1"/>
  <c r="X50" i="1"/>
  <c r="X51" i="1"/>
  <c r="X40" i="1"/>
  <c r="X34" i="1"/>
  <c r="X28" i="1"/>
  <c r="X22" i="1"/>
  <c r="Y64" i="1" l="1"/>
  <c r="Z64" i="1"/>
  <c r="X65" i="1" s="1"/>
  <c r="Y65" i="1" s="1"/>
  <c r="Y58" i="1"/>
  <c r="Z58" i="1"/>
  <c r="X59" i="1" s="1"/>
  <c r="Z59" i="1" s="1"/>
  <c r="X60" i="1" s="1"/>
  <c r="Y52" i="1"/>
  <c r="Z52" i="1"/>
  <c r="X53" i="1" s="1"/>
  <c r="Z53" i="1" s="1"/>
  <c r="X54" i="1" s="1"/>
  <c r="Y51" i="1"/>
  <c r="Z51" i="1"/>
  <c r="Y50" i="1"/>
  <c r="Z50" i="1"/>
  <c r="Y46" i="1"/>
  <c r="Z46" i="1"/>
  <c r="Y40" i="1"/>
  <c r="Z40" i="1"/>
  <c r="X41" i="1" s="1"/>
  <c r="Z41" i="1" s="1"/>
  <c r="X42" i="1" s="1"/>
  <c r="Y34" i="1"/>
  <c r="Z34" i="1"/>
  <c r="Y28" i="1"/>
  <c r="Z28" i="1"/>
  <c r="X29" i="1" s="1"/>
  <c r="Z29" i="1" s="1"/>
  <c r="X30" i="1" s="1"/>
  <c r="Y30" i="1" s="1"/>
  <c r="Y22" i="1"/>
  <c r="Z22" i="1"/>
  <c r="X23" i="1" s="1"/>
  <c r="Y23" i="1" s="1"/>
  <c r="Y16" i="1"/>
  <c r="Z16" i="1"/>
  <c r="X17" i="1" s="1"/>
  <c r="Y59" i="1" l="1"/>
  <c r="Y53" i="1"/>
  <c r="Z23" i="1"/>
  <c r="X24" i="1" s="1"/>
  <c r="Y24" i="1" s="1"/>
  <c r="Y41" i="1"/>
  <c r="Y29" i="1"/>
  <c r="Y42" i="1"/>
  <c r="Z42" i="1"/>
  <c r="Z60" i="1"/>
  <c r="X61" i="1" s="1"/>
  <c r="Y60" i="1"/>
  <c r="Z54" i="1"/>
  <c r="X55" i="1" s="1"/>
  <c r="Y54" i="1"/>
  <c r="Z65" i="1"/>
  <c r="X66" i="1" s="1"/>
  <c r="X35" i="1"/>
  <c r="X47" i="1"/>
  <c r="X48" i="1"/>
  <c r="Z30"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C50" i="1"/>
  <c r="AC51" i="1"/>
  <c r="T11" i="1"/>
  <c r="T12" i="1"/>
  <c r="T13" i="1"/>
  <c r="T14" i="1"/>
  <c r="T15" i="1"/>
  <c r="Y61" i="1" l="1"/>
  <c r="Z61" i="1"/>
  <c r="Y55" i="1"/>
  <c r="Z55" i="1"/>
  <c r="X56" i="1" s="1"/>
  <c r="Z24" i="1"/>
  <c r="X25" i="1" s="1"/>
  <c r="Z25" i="1" s="1"/>
  <c r="Y48" i="1"/>
  <c r="Z48" i="1"/>
  <c r="X49" i="1" s="1"/>
  <c r="Y66" i="1"/>
  <c r="Z66" i="1"/>
  <c r="X67" i="1" s="1"/>
  <c r="Y47" i="1"/>
  <c r="Z47" i="1"/>
  <c r="X43" i="1"/>
  <c r="Y35" i="1"/>
  <c r="Z35" i="1"/>
  <c r="X36" i="1" s="1"/>
  <c r="Y36" i="1" s="1"/>
  <c r="X32" i="1"/>
  <c r="Y32" i="1" s="1"/>
  <c r="X31" i="1"/>
  <c r="Y17" i="1"/>
  <c r="Z17" i="1"/>
  <c r="X18" i="1" s="1"/>
  <c r="Y18" i="1" s="1"/>
  <c r="Z36" i="1" l="1"/>
  <c r="X37" i="1" s="1"/>
  <c r="Z37" i="1" s="1"/>
  <c r="X38" i="1" s="1"/>
  <c r="Y56" i="1"/>
  <c r="Z56" i="1"/>
  <c r="X57" i="1" s="1"/>
  <c r="X62" i="1"/>
  <c r="X63" i="1"/>
  <c r="Y25" i="1"/>
  <c r="Y43" i="1"/>
  <c r="Z43" i="1"/>
  <c r="X44" i="1" s="1"/>
  <c r="Y44" i="1" s="1"/>
  <c r="Y49" i="1"/>
  <c r="Z49" i="1"/>
  <c r="X26" i="1"/>
  <c r="Z67" i="1"/>
  <c r="Y67" i="1"/>
  <c r="Y31" i="1"/>
  <c r="Z31" i="1"/>
  <c r="Z32" i="1"/>
  <c r="X33" i="1" s="1"/>
  <c r="Z18" i="1"/>
  <c r="X19" i="1" s="1"/>
  <c r="Y19" i="1" s="1"/>
  <c r="Q12" i="1"/>
  <c r="Y37" i="1" l="1"/>
  <c r="Y63" i="1"/>
  <c r="Z63" i="1"/>
  <c r="Y62" i="1"/>
  <c r="Z62" i="1"/>
  <c r="Y57" i="1"/>
  <c r="Z57" i="1"/>
  <c r="X68" i="1"/>
  <c r="X69" i="1"/>
  <c r="Z44" i="1"/>
  <c r="X45" i="1" s="1"/>
  <c r="Y45" i="1" s="1"/>
  <c r="Z38" i="1"/>
  <c r="X39" i="1" s="1"/>
  <c r="Y38" i="1"/>
  <c r="Y26" i="1"/>
  <c r="Z26" i="1"/>
  <c r="X27" i="1" s="1"/>
  <c r="Y27" i="1" s="1"/>
  <c r="Y33" i="1"/>
  <c r="Z33" i="1"/>
  <c r="Z19" i="1"/>
  <c r="X20" i="1" s="1"/>
  <c r="Z20" i="1" s="1"/>
  <c r="X21" i="1" s="1"/>
  <c r="X10" i="1"/>
  <c r="Y10" i="1" s="1"/>
  <c r="Y69" i="1" l="1"/>
  <c r="Z69" i="1"/>
  <c r="Y68" i="1"/>
  <c r="Z68" i="1"/>
  <c r="Y39" i="1"/>
  <c r="Z39" i="1"/>
  <c r="Z45" i="1"/>
  <c r="Z27" i="1"/>
  <c r="Y20" i="1"/>
  <c r="Y21" i="1"/>
  <c r="Z21" i="1"/>
  <c r="Q11" i="1"/>
  <c r="Z10" i="1" l="1"/>
  <c r="X11" i="1" s="1"/>
  <c r="Y11" i="1" l="1"/>
  <c r="Z11" i="1" l="1"/>
  <c r="X12" i="1" s="1"/>
  <c r="Y12" i="1" s="1"/>
  <c r="Z12" i="1" l="1"/>
  <c r="X13" i="1" s="1"/>
  <c r="Z13" i="1" l="1"/>
  <c r="X14" i="1" s="1"/>
  <c r="Y14" i="1" l="1"/>
  <c r="Z14" i="1"/>
  <c r="X15" i="1" s="1"/>
  <c r="Y13" i="1"/>
  <c r="Y15" i="1" l="1"/>
  <c r="Z15" i="1"/>
  <c r="AB29" i="1" l="1"/>
  <c r="AB66" i="1"/>
  <c r="AB59" i="1"/>
  <c r="AB58" i="1"/>
  <c r="AB41" i="1"/>
  <c r="AB40" i="1"/>
  <c r="AA40" i="1" s="1"/>
  <c r="AB53" i="1"/>
  <c r="AB52" i="1"/>
  <c r="AA52" i="1" s="1"/>
  <c r="AB47" i="1"/>
  <c r="AB46" i="1"/>
  <c r="AA46" i="1" s="1"/>
  <c r="J11" i="19" l="1"/>
  <c r="V11" i="19"/>
  <c r="AB21" i="19"/>
  <c r="P31" i="19"/>
  <c r="J31" i="19"/>
  <c r="AB41" i="19"/>
  <c r="AC40" i="1"/>
  <c r="AH41" i="19"/>
  <c r="P41" i="19"/>
  <c r="J21" i="19"/>
  <c r="AB31" i="19"/>
  <c r="AB51" i="19"/>
  <c r="P21" i="19"/>
  <c r="V41" i="19"/>
  <c r="V31" i="19"/>
  <c r="AH21" i="19"/>
  <c r="AB11" i="19"/>
  <c r="P51" i="19"/>
  <c r="V21" i="19"/>
  <c r="AH31" i="19"/>
  <c r="V51" i="19"/>
  <c r="J51" i="19"/>
  <c r="AH51" i="19"/>
  <c r="AH11" i="19"/>
  <c r="J41" i="19"/>
  <c r="P11" i="19"/>
  <c r="AB24" i="1"/>
  <c r="AC52"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A58" i="1"/>
  <c r="AB65" i="1"/>
  <c r="AA65" i="1" s="1"/>
  <c r="AA66" i="1"/>
  <c r="AB67" i="1"/>
  <c r="AB36" i="1"/>
  <c r="AA41" i="1"/>
  <c r="AB42" i="1"/>
  <c r="AA42" i="1" s="1"/>
  <c r="AB43" i="1"/>
  <c r="V32" i="19"/>
  <c r="P42" i="19"/>
  <c r="J12" i="19"/>
  <c r="J32" i="19"/>
  <c r="AB52" i="19"/>
  <c r="AC46" i="1"/>
  <c r="J22" i="19"/>
  <c r="V22" i="19"/>
  <c r="J52" i="19"/>
  <c r="AH12" i="19"/>
  <c r="J42" i="19"/>
  <c r="AH42" i="19"/>
  <c r="P32" i="19"/>
  <c r="AB12" i="19"/>
  <c r="AH32" i="19"/>
  <c r="AB32" i="19"/>
  <c r="AB42" i="19"/>
  <c r="V42" i="19"/>
  <c r="V12" i="19"/>
  <c r="V52" i="19"/>
  <c r="AB22" i="19"/>
  <c r="AH52" i="19"/>
  <c r="AH22" i="19"/>
  <c r="P22" i="19"/>
  <c r="P12" i="19"/>
  <c r="P52" i="19"/>
  <c r="AB48" i="1"/>
  <c r="AA48" i="1" s="1"/>
  <c r="AB49" i="1"/>
  <c r="AA49" i="1" s="1"/>
  <c r="AA47" i="1"/>
  <c r="AB18" i="1"/>
  <c r="AA53" i="1"/>
  <c r="AB54" i="1"/>
  <c r="AA59" i="1"/>
  <c r="AB60" i="1"/>
  <c r="AA29" i="1"/>
  <c r="AB30" i="1"/>
  <c r="AA67" i="1" l="1"/>
  <c r="AB68" i="1"/>
  <c r="K35" i="19"/>
  <c r="AC25" i="19"/>
  <c r="K45" i="19"/>
  <c r="AI45" i="19"/>
  <c r="W45" i="19"/>
  <c r="Q35" i="19"/>
  <c r="K55" i="19"/>
  <c r="AC15" i="19"/>
  <c r="Q15" i="19"/>
  <c r="AC35" i="19"/>
  <c r="AI35" i="19"/>
  <c r="Q55" i="19"/>
  <c r="AI25" i="19"/>
  <c r="AC65"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C59"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C41" i="1"/>
  <c r="AD55" i="19"/>
  <c r="R15" i="19"/>
  <c r="AJ35" i="19"/>
  <c r="AC66"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C58"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C48" i="1"/>
  <c r="AD12" i="19"/>
  <c r="AD32" i="19"/>
  <c r="AD22" i="19"/>
  <c r="X52" i="19"/>
  <c r="AD52" i="19"/>
  <c r="L42" i="19"/>
  <c r="R42" i="19"/>
  <c r="AJ21" i="19"/>
  <c r="AD31" i="19"/>
  <c r="R21" i="19"/>
  <c r="AD41" i="19"/>
  <c r="AJ11" i="19"/>
  <c r="AJ51" i="19"/>
  <c r="AC42" i="1"/>
  <c r="L41" i="19"/>
  <c r="AD11" i="19"/>
  <c r="L21" i="19"/>
  <c r="L11" i="19"/>
  <c r="X51" i="19"/>
  <c r="X21" i="19"/>
  <c r="R11" i="19"/>
  <c r="R31" i="19"/>
  <c r="AJ41" i="19"/>
  <c r="L31" i="19"/>
  <c r="R51" i="19"/>
  <c r="X31" i="19"/>
  <c r="X11" i="19"/>
  <c r="X41" i="19"/>
  <c r="AJ31" i="19"/>
  <c r="AD51" i="19"/>
  <c r="R41" i="19"/>
  <c r="AD21" i="19"/>
  <c r="L51" i="19"/>
  <c r="AB19" i="1"/>
  <c r="AA18" i="1"/>
  <c r="AA30" i="1"/>
  <c r="AB31" i="1"/>
  <c r="AA54" i="1"/>
  <c r="AB55" i="1"/>
  <c r="K42" i="19"/>
  <c r="AC32" i="19"/>
  <c r="W42" i="19"/>
  <c r="AI52" i="19"/>
  <c r="K22" i="19"/>
  <c r="Q32" i="19"/>
  <c r="AI12" i="19"/>
  <c r="AC52" i="19"/>
  <c r="Q42" i="19"/>
  <c r="AC42" i="19"/>
  <c r="K12" i="19"/>
  <c r="Q22" i="19"/>
  <c r="W52" i="19"/>
  <c r="AI42" i="19"/>
  <c r="W32" i="19"/>
  <c r="AI22" i="19"/>
  <c r="W12" i="19"/>
  <c r="AI32" i="19"/>
  <c r="AC12" i="19"/>
  <c r="Q12" i="19"/>
  <c r="Q52" i="19"/>
  <c r="AC47" i="1"/>
  <c r="K32" i="19"/>
  <c r="W22" i="19"/>
  <c r="K52" i="19"/>
  <c r="AC22" i="19"/>
  <c r="AB25" i="1"/>
  <c r="AA24" i="1"/>
  <c r="AA60" i="1"/>
  <c r="AB61" i="1"/>
  <c r="K39" i="19"/>
  <c r="AC39" i="19"/>
  <c r="W29" i="19"/>
  <c r="AI49" i="19"/>
  <c r="W9" i="19"/>
  <c r="AC19" i="19"/>
  <c r="Q49" i="19"/>
  <c r="W49" i="19"/>
  <c r="AC9" i="19"/>
  <c r="AI9" i="19"/>
  <c r="Q29" i="19"/>
  <c r="W39" i="19"/>
  <c r="Q39" i="19"/>
  <c r="AC29"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C53" i="1"/>
  <c r="Q33" i="19"/>
  <c r="AI23" i="19"/>
  <c r="K53" i="19"/>
  <c r="AC23" i="19"/>
  <c r="AC13" i="19"/>
  <c r="W23" i="19"/>
  <c r="W33" i="19"/>
  <c r="Q13" i="19"/>
  <c r="W13" i="19"/>
  <c r="AI13" i="19"/>
  <c r="Q43" i="19"/>
  <c r="Q23" i="19"/>
  <c r="W53" i="19"/>
  <c r="M12" i="19"/>
  <c r="AK42" i="19"/>
  <c r="AE32" i="19"/>
  <c r="AC49" i="1"/>
  <c r="M52" i="19"/>
  <c r="S12" i="19"/>
  <c r="M32" i="19"/>
  <c r="S52" i="19"/>
  <c r="Y52" i="19"/>
  <c r="Y42" i="19"/>
  <c r="AK12" i="19"/>
  <c r="S22" i="19"/>
  <c r="AE12" i="19"/>
  <c r="Y22" i="19"/>
  <c r="S32" i="19"/>
  <c r="AK52" i="19"/>
  <c r="M22" i="19"/>
  <c r="AK32" i="19"/>
  <c r="AE22" i="19"/>
  <c r="AE42" i="19"/>
  <c r="Y32" i="19"/>
  <c r="M42" i="19"/>
  <c r="Y12" i="19"/>
  <c r="AE52" i="19"/>
  <c r="AK22" i="19"/>
  <c r="S42" i="19"/>
  <c r="AA43" i="1"/>
  <c r="AB45" i="1"/>
  <c r="AA45" i="1" s="1"/>
  <c r="AB44" i="1"/>
  <c r="AA44" i="1" s="1"/>
  <c r="AA36" i="1"/>
  <c r="AB37" i="1"/>
  <c r="AB13" i="1"/>
  <c r="AA13" i="1" s="1"/>
  <c r="AB14" i="1"/>
  <c r="AA14" i="1" l="1"/>
  <c r="AB15" i="1"/>
  <c r="AA15" i="1" s="1"/>
  <c r="R40" i="19"/>
  <c r="AD10" i="19"/>
  <c r="X40" i="19"/>
  <c r="AJ10" i="19"/>
  <c r="R50" i="19"/>
  <c r="X10" i="19"/>
  <c r="R30" i="19"/>
  <c r="AC36" i="1"/>
  <c r="L10" i="19"/>
  <c r="L50" i="19"/>
  <c r="AJ20" i="19"/>
  <c r="AJ40" i="19"/>
  <c r="AD30" i="19"/>
  <c r="R20" i="19"/>
  <c r="AD50" i="19"/>
  <c r="AJ30" i="19"/>
  <c r="AJ50" i="19"/>
  <c r="X30" i="19"/>
  <c r="AD20" i="19"/>
  <c r="L40" i="19"/>
  <c r="X50" i="19"/>
  <c r="X20" i="19"/>
  <c r="AD40" i="19"/>
  <c r="R10" i="19"/>
  <c r="L30" i="19"/>
  <c r="L20" i="19"/>
  <c r="AA55" i="1"/>
  <c r="AB56" i="1"/>
  <c r="AA68" i="1"/>
  <c r="AB69" i="1"/>
  <c r="AA69" i="1" s="1"/>
  <c r="AD47" i="19"/>
  <c r="AJ27" i="19"/>
  <c r="AD27" i="19"/>
  <c r="AJ7" i="19"/>
  <c r="AJ37" i="19"/>
  <c r="L27" i="19"/>
  <c r="AD17" i="19"/>
  <c r="L37" i="19"/>
  <c r="R17" i="19"/>
  <c r="AJ17" i="19"/>
  <c r="X7" i="19"/>
  <c r="X47" i="19"/>
  <c r="L7" i="19"/>
  <c r="L17" i="19"/>
  <c r="R27" i="19"/>
  <c r="X27" i="19"/>
  <c r="R7" i="19"/>
  <c r="X17" i="19"/>
  <c r="AJ47" i="19"/>
  <c r="L47" i="19"/>
  <c r="R37" i="19"/>
  <c r="AD7" i="19"/>
  <c r="X37" i="19"/>
  <c r="AC18" i="1"/>
  <c r="R47" i="19"/>
  <c r="AD37" i="19"/>
  <c r="AB26" i="1"/>
  <c r="AA26" i="1" s="1"/>
  <c r="AA25" i="1"/>
  <c r="AB27" i="1"/>
  <c r="AA27" i="1" s="1"/>
  <c r="AJ43" i="19"/>
  <c r="AD33" i="19"/>
  <c r="X33" i="19"/>
  <c r="X13" i="19"/>
  <c r="AD43" i="19"/>
  <c r="L43" i="19"/>
  <c r="AC54" i="1"/>
  <c r="X23" i="19"/>
  <c r="R33" i="19"/>
  <c r="R43" i="19"/>
  <c r="AD53" i="19"/>
  <c r="AJ13" i="19"/>
  <c r="R23" i="19"/>
  <c r="R13" i="19"/>
  <c r="AJ53" i="19"/>
  <c r="L33" i="19"/>
  <c r="L23" i="19"/>
  <c r="X43" i="19"/>
  <c r="X53" i="19"/>
  <c r="AD13" i="19"/>
  <c r="L53" i="19"/>
  <c r="L13" i="19"/>
  <c r="AD23" i="19"/>
  <c r="AJ33" i="19"/>
  <c r="AJ23" i="19"/>
  <c r="R53" i="19"/>
  <c r="AA19" i="1"/>
  <c r="AB20" i="1"/>
  <c r="M55" i="19"/>
  <c r="AK15" i="19"/>
  <c r="AE25" i="19"/>
  <c r="AC67"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C24"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C44"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C13" i="1"/>
  <c r="O11" i="19"/>
  <c r="O21" i="19"/>
  <c r="O51" i="19"/>
  <c r="AA31" i="19"/>
  <c r="AM31" i="19"/>
  <c r="AG51" i="19"/>
  <c r="AA41" i="19"/>
  <c r="AM11" i="19"/>
  <c r="U21" i="19"/>
  <c r="AG41" i="19"/>
  <c r="AM21" i="19"/>
  <c r="AM51" i="19"/>
  <c r="O41" i="19"/>
  <c r="U11" i="19"/>
  <c r="AG31" i="19"/>
  <c r="U41" i="19"/>
  <c r="AC45" i="1"/>
  <c r="AG11" i="19"/>
  <c r="AM41" i="19"/>
  <c r="AA21" i="19"/>
  <c r="AA51" i="19"/>
  <c r="U51" i="19"/>
  <c r="U31" i="19"/>
  <c r="AA11" i="19"/>
  <c r="AG21" i="19"/>
  <c r="O31" i="19"/>
  <c r="AA61" i="1"/>
  <c r="AB62" i="1"/>
  <c r="AA31" i="1"/>
  <c r="AB32" i="1"/>
  <c r="AA32" i="1" s="1"/>
  <c r="AB33" i="1"/>
  <c r="AA33" i="1" s="1"/>
  <c r="AA37" i="1"/>
  <c r="AB38" i="1"/>
  <c r="AE11" i="19"/>
  <c r="Y41" i="19"/>
  <c r="M41" i="19"/>
  <c r="Y21" i="19"/>
  <c r="AK41" i="19"/>
  <c r="S31" i="19"/>
  <c r="M31" i="19"/>
  <c r="M51" i="19"/>
  <c r="Y51" i="19"/>
  <c r="AK21" i="19"/>
  <c r="AK31" i="19"/>
  <c r="Y11" i="19"/>
  <c r="AE41" i="19"/>
  <c r="AE21" i="19"/>
  <c r="S51" i="19"/>
  <c r="AE51" i="19"/>
  <c r="AK51" i="19"/>
  <c r="M21" i="19"/>
  <c r="AE31" i="19"/>
  <c r="AC43" i="1"/>
  <c r="S41" i="19"/>
  <c r="AK11" i="19"/>
  <c r="S11" i="19"/>
  <c r="Y31" i="19"/>
  <c r="S21" i="19"/>
  <c r="M11" i="19"/>
  <c r="L54" i="19"/>
  <c r="AJ14" i="19"/>
  <c r="AD44" i="19"/>
  <c r="X54" i="19"/>
  <c r="R14" i="19"/>
  <c r="AD24" i="19"/>
  <c r="AD34" i="19"/>
  <c r="R54" i="19"/>
  <c r="L34" i="19"/>
  <c r="AJ34" i="19"/>
  <c r="X24" i="19"/>
  <c r="AJ24" i="19"/>
  <c r="X44" i="19"/>
  <c r="R24" i="19"/>
  <c r="AC60" i="1"/>
  <c r="X34" i="19"/>
  <c r="L14" i="19"/>
  <c r="AD14" i="19"/>
  <c r="L44" i="19"/>
  <c r="R44" i="19"/>
  <c r="AD54" i="19"/>
  <c r="X14" i="19"/>
  <c r="AJ44" i="19"/>
  <c r="R34" i="19"/>
  <c r="AJ54" i="19"/>
  <c r="L24" i="19"/>
  <c r="AD29" i="19"/>
  <c r="AD19" i="19"/>
  <c r="R39" i="19"/>
  <c r="R9" i="19"/>
  <c r="X49" i="19"/>
  <c r="X9" i="19"/>
  <c r="AD39" i="19"/>
  <c r="R29" i="19"/>
  <c r="L49" i="19"/>
  <c r="X19" i="19"/>
  <c r="X29" i="19"/>
  <c r="X39" i="19"/>
  <c r="L9" i="19"/>
  <c r="AC30" i="1"/>
  <c r="AD9" i="19"/>
  <c r="AJ49" i="19"/>
  <c r="L39" i="19"/>
  <c r="R19" i="19"/>
  <c r="AJ39" i="19"/>
  <c r="AJ29" i="19"/>
  <c r="AJ19" i="19"/>
  <c r="AJ9" i="19"/>
  <c r="AD49" i="19"/>
  <c r="L19" i="19"/>
  <c r="L29" i="19"/>
  <c r="R49" i="19"/>
  <c r="AA38" i="1" l="1"/>
  <c r="AB39" i="1"/>
  <c r="AA39" i="1" s="1"/>
  <c r="AG39" i="19"/>
  <c r="AG29" i="19"/>
  <c r="AM19" i="19"/>
  <c r="O39" i="19"/>
  <c r="AC33"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C61" i="1"/>
  <c r="AE24" i="19"/>
  <c r="S14" i="19"/>
  <c r="AK17" i="19"/>
  <c r="S27" i="19"/>
  <c r="S37" i="19"/>
  <c r="AE27" i="19"/>
  <c r="Y47" i="19"/>
  <c r="S7" i="19"/>
  <c r="M17" i="19"/>
  <c r="AE17" i="19"/>
  <c r="AK27" i="19"/>
  <c r="Y7" i="19"/>
  <c r="Y37" i="19"/>
  <c r="AE37" i="19"/>
  <c r="Y27" i="19"/>
  <c r="M47" i="19"/>
  <c r="AC19"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C25" i="1"/>
  <c r="AE28" i="19"/>
  <c r="AA55" i="19"/>
  <c r="O45" i="19"/>
  <c r="AA15" i="19"/>
  <c r="AM55" i="19"/>
  <c r="O55" i="19"/>
  <c r="AG35" i="19"/>
  <c r="AM25" i="19"/>
  <c r="AM35" i="19"/>
  <c r="AA25" i="19"/>
  <c r="AM45" i="19"/>
  <c r="AG25" i="19"/>
  <c r="AA35" i="19"/>
  <c r="O25" i="19"/>
  <c r="U25" i="19"/>
  <c r="AG45" i="19"/>
  <c r="U35" i="19"/>
  <c r="AA45" i="19"/>
  <c r="AM15" i="19"/>
  <c r="U45" i="19"/>
  <c r="O35" i="19"/>
  <c r="O15" i="19"/>
  <c r="AC69" i="1"/>
  <c r="AG15" i="19"/>
  <c r="U15" i="19"/>
  <c r="AG55" i="19"/>
  <c r="U55" i="19"/>
  <c r="AE40" i="19"/>
  <c r="Y30" i="19"/>
  <c r="M20" i="19"/>
  <c r="AC37"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C32" i="1"/>
  <c r="T19" i="19"/>
  <c r="AL49" i="19"/>
  <c r="T29" i="19"/>
  <c r="AF29" i="19"/>
  <c r="T18" i="19"/>
  <c r="N48" i="19"/>
  <c r="N8" i="19"/>
  <c r="T28" i="19"/>
  <c r="AF38" i="19"/>
  <c r="Z28" i="19"/>
  <c r="Z18" i="19"/>
  <c r="AF8" i="19"/>
  <c r="AC26"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C68"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C31" i="1"/>
  <c r="M9" i="19"/>
  <c r="Y29" i="19"/>
  <c r="AA56" i="1"/>
  <c r="AB57" i="1"/>
  <c r="AA57" i="1" s="1"/>
  <c r="AM46" i="19"/>
  <c r="U36" i="19"/>
  <c r="AG16" i="19"/>
  <c r="O6" i="19"/>
  <c r="AA36" i="19"/>
  <c r="AM16" i="19"/>
  <c r="U6" i="19"/>
  <c r="AG46" i="19"/>
  <c r="AA16" i="19"/>
  <c r="AC15" i="1"/>
  <c r="AA6" i="19"/>
  <c r="AG6" i="19"/>
  <c r="AA46" i="19"/>
  <c r="AM26" i="19"/>
  <c r="U16" i="19"/>
  <c r="O36" i="19"/>
  <c r="U26" i="19"/>
  <c r="O46" i="19"/>
  <c r="AA26" i="19"/>
  <c r="AM6" i="19"/>
  <c r="U46" i="19"/>
  <c r="AG26" i="19"/>
  <c r="O16" i="19"/>
  <c r="AG36" i="19"/>
  <c r="O26" i="19"/>
  <c r="AM36" i="19"/>
  <c r="AA62" i="1"/>
  <c r="AB63" i="1"/>
  <c r="AA63" i="1" s="1"/>
  <c r="AB21" i="1"/>
  <c r="AA21" i="1" s="1"/>
  <c r="AA20" i="1"/>
  <c r="O8" i="19"/>
  <c r="AA48" i="19"/>
  <c r="AM38" i="19"/>
  <c r="U48" i="19"/>
  <c r="AA18" i="19"/>
  <c r="AG18" i="19"/>
  <c r="AG48" i="19"/>
  <c r="AM18" i="19"/>
  <c r="AA28" i="19"/>
  <c r="AG28" i="19"/>
  <c r="AA8" i="19"/>
  <c r="U18" i="19"/>
  <c r="AG38" i="19"/>
  <c r="U38" i="19"/>
  <c r="AM8" i="19"/>
  <c r="AA38" i="19"/>
  <c r="AM48" i="19"/>
  <c r="U28" i="19"/>
  <c r="O38" i="19"/>
  <c r="U8" i="19"/>
  <c r="AG8" i="19"/>
  <c r="AC27"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C55" i="1"/>
  <c r="M33" i="19"/>
  <c r="AF6" i="19"/>
  <c r="N46" i="19"/>
  <c r="Z26" i="19"/>
  <c r="AL6" i="19"/>
  <c r="AL36" i="19"/>
  <c r="AF26" i="19"/>
  <c r="Z6" i="19"/>
  <c r="T26" i="19"/>
  <c r="Z46" i="19"/>
  <c r="AF46" i="19"/>
  <c r="T46" i="19"/>
  <c r="T6" i="19"/>
  <c r="AF36" i="19"/>
  <c r="N26" i="19"/>
  <c r="Z16" i="19"/>
  <c r="AL26" i="19"/>
  <c r="Z36" i="19"/>
  <c r="N36" i="19"/>
  <c r="AL46" i="19"/>
  <c r="T36" i="19"/>
  <c r="AF16" i="19"/>
  <c r="N6" i="19"/>
  <c r="N16" i="19"/>
  <c r="AC14"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C63" i="1"/>
  <c r="AA14" i="19"/>
  <c r="O54" i="19"/>
  <c r="U44" i="19"/>
  <c r="U43" i="19"/>
  <c r="U13" i="19"/>
  <c r="AM53" i="19"/>
  <c r="AA53" i="19"/>
  <c r="AA43" i="19"/>
  <c r="O53" i="19"/>
  <c r="O23" i="19"/>
  <c r="O13" i="19"/>
  <c r="AG43" i="19"/>
  <c r="U33" i="19"/>
  <c r="U23" i="19"/>
  <c r="AM13" i="19"/>
  <c r="AM23" i="19"/>
  <c r="AG13" i="19"/>
  <c r="AA23" i="19"/>
  <c r="AG33" i="19"/>
  <c r="AA33" i="19"/>
  <c r="AM33" i="19"/>
  <c r="AA13" i="19"/>
  <c r="AC57"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C62" i="1"/>
  <c r="AF53" i="19"/>
  <c r="T43" i="19"/>
  <c r="Z53" i="19"/>
  <c r="N43" i="19"/>
  <c r="T23" i="19"/>
  <c r="AF43" i="19"/>
  <c r="Z13" i="19"/>
  <c r="Z43" i="19"/>
  <c r="AF23" i="19"/>
  <c r="AL13" i="19"/>
  <c r="Z23" i="19"/>
  <c r="AL43" i="19"/>
  <c r="AF13" i="19"/>
  <c r="AL23" i="19"/>
  <c r="N13" i="19"/>
  <c r="T33" i="19"/>
  <c r="AL53" i="19"/>
  <c r="N23" i="19"/>
  <c r="N53" i="19"/>
  <c r="AF33" i="19"/>
  <c r="N33" i="19"/>
  <c r="AC56" i="1"/>
  <c r="T53" i="19"/>
  <c r="AL33" i="19"/>
  <c r="T13" i="19"/>
  <c r="Z33" i="19"/>
  <c r="Z47" i="19"/>
  <c r="T7" i="19"/>
  <c r="AL37" i="19"/>
  <c r="T17" i="19"/>
  <c r="Z17" i="19"/>
  <c r="AF7" i="19"/>
  <c r="AF37" i="19"/>
  <c r="N17" i="19"/>
  <c r="AF27" i="19"/>
  <c r="AC20"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C39"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C21" i="1"/>
  <c r="AA17" i="19"/>
  <c r="O7" i="19"/>
  <c r="AA37" i="19"/>
  <c r="AA27" i="19"/>
  <c r="AM27" i="19"/>
  <c r="U17" i="19"/>
  <c r="U47" i="19"/>
  <c r="AG17" i="19"/>
  <c r="O47" i="19"/>
  <c r="Z40" i="19"/>
  <c r="AC38"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AB35" i="1" l="1"/>
  <c r="AA35" i="1" s="1"/>
  <c r="AB23" i="1"/>
  <c r="AA23" i="1" s="1"/>
  <c r="AC40" i="19" l="1"/>
  <c r="Q30" i="19"/>
  <c r="W20" i="19"/>
  <c r="K30" i="19"/>
  <c r="AI40" i="19"/>
  <c r="AI10" i="19"/>
  <c r="W30" i="19"/>
  <c r="W50" i="19"/>
  <c r="AC35" i="1"/>
  <c r="W40" i="19"/>
  <c r="AC20" i="19"/>
  <c r="W10" i="19"/>
  <c r="AC50" i="19"/>
  <c r="K40" i="19"/>
  <c r="K10" i="19"/>
  <c r="AI20" i="19"/>
  <c r="K20" i="19"/>
  <c r="AI30" i="19"/>
  <c r="Q10" i="19"/>
  <c r="Q50" i="19"/>
  <c r="Q40" i="19"/>
  <c r="K50" i="19"/>
  <c r="AC10" i="19"/>
  <c r="AC30" i="19"/>
  <c r="AI50" i="19"/>
  <c r="Q20" i="19"/>
  <c r="AC18" i="19"/>
  <c r="AC8" i="19"/>
  <c r="W18" i="19"/>
  <c r="AI8" i="19"/>
  <c r="Q48" i="19"/>
  <c r="AC38" i="19"/>
  <c r="Q28" i="19"/>
  <c r="AI48" i="19"/>
  <c r="K48" i="19"/>
  <c r="AC23" i="1"/>
  <c r="W38" i="19"/>
  <c r="AI28" i="19"/>
  <c r="K38" i="19"/>
  <c r="W48" i="19"/>
  <c r="Q38" i="19"/>
  <c r="AI38" i="19"/>
  <c r="K18" i="19"/>
  <c r="K8" i="19"/>
  <c r="AC28" i="19"/>
  <c r="AI18" i="19"/>
  <c r="K28" i="19"/>
  <c r="Q18" i="19"/>
  <c r="W28" i="19"/>
  <c r="W8" i="19"/>
  <c r="Q8" i="19"/>
  <c r="AC48" i="19"/>
  <c r="K16" i="34" l="1"/>
  <c r="L16" i="34" s="1"/>
  <c r="K34" i="34"/>
  <c r="L34" i="34" s="1"/>
  <c r="K10" i="34"/>
  <c r="L10" i="34" s="1"/>
  <c r="K46" i="34"/>
  <c r="L46" i="34" s="1"/>
  <c r="K58" i="34"/>
  <c r="L58" i="34" s="1"/>
  <c r="K40" i="34"/>
  <c r="L40" i="34" s="1"/>
  <c r="K28" i="34"/>
  <c r="L28" i="34" s="1"/>
  <c r="K52" i="34"/>
  <c r="L52" i="34" s="1"/>
  <c r="K64" i="34"/>
  <c r="L64" i="34" s="1"/>
  <c r="K22" i="34"/>
  <c r="L22" i="34" s="1"/>
  <c r="K28" i="33"/>
  <c r="L28" i="33" s="1"/>
  <c r="K58" i="33"/>
  <c r="L58" i="33" s="1"/>
  <c r="K34" i="33"/>
  <c r="L34" i="33" s="1"/>
  <c r="K64" i="33"/>
  <c r="L64" i="33" s="1"/>
  <c r="K22" i="33"/>
  <c r="L22" i="33" s="1"/>
  <c r="K16" i="33"/>
  <c r="L16" i="33" s="1"/>
  <c r="K52" i="33"/>
  <c r="L52" i="33" s="1"/>
  <c r="K46" i="33"/>
  <c r="L46" i="33" s="1"/>
  <c r="K10" i="33"/>
  <c r="L10" i="33" s="1"/>
  <c r="K40" i="33"/>
  <c r="L40" i="33" s="1"/>
  <c r="K64" i="32"/>
  <c r="L64" i="32" s="1"/>
  <c r="K22" i="32"/>
  <c r="L22" i="32" s="1"/>
  <c r="K16" i="32"/>
  <c r="L16" i="32" s="1"/>
  <c r="K34" i="32"/>
  <c r="L34" i="32" s="1"/>
  <c r="K46" i="32"/>
  <c r="L46" i="32" s="1"/>
  <c r="K10" i="32"/>
  <c r="L10" i="32" s="1"/>
  <c r="K52" i="32"/>
  <c r="L52" i="32" s="1"/>
  <c r="K28" i="32"/>
  <c r="L28" i="32" s="1"/>
  <c r="K58" i="32"/>
  <c r="L58" i="32" s="1"/>
  <c r="K40" i="32"/>
  <c r="L40" i="32" s="1"/>
  <c r="K46" i="31"/>
  <c r="L46" i="31" s="1"/>
  <c r="K28" i="31"/>
  <c r="L28" i="31" s="1"/>
  <c r="K58" i="31"/>
  <c r="L58" i="31" s="1"/>
  <c r="K10" i="31"/>
  <c r="L10" i="31" s="1"/>
  <c r="K34" i="31"/>
  <c r="L34" i="31" s="1"/>
  <c r="K40" i="31"/>
  <c r="L40" i="31" s="1"/>
  <c r="K64" i="31"/>
  <c r="L64" i="31" s="1"/>
  <c r="K22" i="31"/>
  <c r="L22" i="31" s="1"/>
  <c r="K16" i="31"/>
  <c r="L16" i="31" s="1"/>
  <c r="K52" i="31"/>
  <c r="L52" i="31" s="1"/>
  <c r="K64" i="30"/>
  <c r="L64" i="30" s="1"/>
  <c r="K22" i="30"/>
  <c r="L22" i="30" s="1"/>
  <c r="K16" i="30"/>
  <c r="L16" i="30" s="1"/>
  <c r="K52" i="30"/>
  <c r="L52" i="30" s="1"/>
  <c r="K46" i="30"/>
  <c r="L46" i="30" s="1"/>
  <c r="K34" i="30"/>
  <c r="L34" i="30" s="1"/>
  <c r="K28" i="30"/>
  <c r="L28" i="30" s="1"/>
  <c r="K58" i="30"/>
  <c r="L58" i="30" s="1"/>
  <c r="K10" i="30"/>
  <c r="L10" i="30" s="1"/>
  <c r="K40" i="30"/>
  <c r="L40" i="30" s="1"/>
  <c r="K16" i="29"/>
  <c r="L16" i="29" s="1"/>
  <c r="K34" i="29"/>
  <c r="L34" i="29" s="1"/>
  <c r="K46" i="29"/>
  <c r="L46" i="29" s="1"/>
  <c r="K40" i="29"/>
  <c r="L40" i="29" s="1"/>
  <c r="K28" i="29"/>
  <c r="L28" i="29" s="1"/>
  <c r="K58" i="29"/>
  <c r="L58" i="29" s="1"/>
  <c r="K10" i="29"/>
  <c r="L10" i="29" s="1"/>
  <c r="K22" i="29"/>
  <c r="L22" i="29" s="1"/>
  <c r="K64" i="29"/>
  <c r="L64" i="29" s="1"/>
  <c r="K52" i="29"/>
  <c r="L52" i="29" s="1"/>
  <c r="K34" i="28"/>
  <c r="L34" i="28" s="1"/>
  <c r="K46" i="28"/>
  <c r="L46" i="28" s="1"/>
  <c r="K40" i="28"/>
  <c r="L40" i="28" s="1"/>
  <c r="K28" i="28"/>
  <c r="L28" i="28" s="1"/>
  <c r="K52" i="28"/>
  <c r="L52" i="28" s="1"/>
  <c r="K10" i="28"/>
  <c r="L10" i="28" s="1"/>
  <c r="K58" i="28"/>
  <c r="L58" i="28" s="1"/>
  <c r="K22" i="28"/>
  <c r="L22" i="28" s="1"/>
  <c r="K64" i="28"/>
  <c r="L64" i="28" s="1"/>
  <c r="K16" i="28"/>
  <c r="L16" i="28" s="1"/>
  <c r="K46" i="27"/>
  <c r="L46" i="27" s="1"/>
  <c r="K34" i="27"/>
  <c r="L34" i="27" s="1"/>
  <c r="K28" i="27"/>
  <c r="L28" i="27" s="1"/>
  <c r="K22" i="27"/>
  <c r="L22" i="27" s="1"/>
  <c r="K58" i="27"/>
  <c r="L58" i="27" s="1"/>
  <c r="K40" i="27"/>
  <c r="L40" i="27" s="1"/>
  <c r="K52" i="27"/>
  <c r="L52" i="27" s="1"/>
  <c r="K10" i="27"/>
  <c r="L10" i="27" s="1"/>
  <c r="K64" i="27"/>
  <c r="L64" i="27" s="1"/>
  <c r="K16" i="27"/>
  <c r="L16" i="27" s="1"/>
  <c r="K16" i="26"/>
  <c r="L16" i="26" s="1"/>
  <c r="K34" i="26"/>
  <c r="L34" i="26" s="1"/>
  <c r="K58" i="26"/>
  <c r="L58" i="26" s="1"/>
  <c r="K46" i="26"/>
  <c r="L46" i="26" s="1"/>
  <c r="K64" i="26"/>
  <c r="L64" i="26" s="1"/>
  <c r="K28" i="26"/>
  <c r="L28" i="26" s="1"/>
  <c r="K10" i="26"/>
  <c r="L10" i="26" s="1"/>
  <c r="K22" i="26"/>
  <c r="L22" i="26" s="1"/>
  <c r="K40" i="26"/>
  <c r="L40" i="26" s="1"/>
  <c r="K52" i="26"/>
  <c r="L52" i="26" s="1"/>
  <c r="K40" i="25"/>
  <c r="L40" i="25" s="1"/>
  <c r="K52" i="25"/>
  <c r="L52" i="25" s="1"/>
  <c r="K34" i="25"/>
  <c r="L34" i="25" s="1"/>
  <c r="K46" i="25"/>
  <c r="L46" i="25" s="1"/>
  <c r="K10" i="25"/>
  <c r="L10" i="25" s="1"/>
  <c r="K58" i="25"/>
  <c r="L58" i="25" s="1"/>
  <c r="K22" i="25"/>
  <c r="L22" i="25" s="1"/>
  <c r="K64" i="25"/>
  <c r="L64" i="25" s="1"/>
  <c r="K16" i="25"/>
  <c r="L16" i="25" s="1"/>
  <c r="K28" i="25"/>
  <c r="L28" i="25" s="1"/>
  <c r="K64" i="24"/>
  <c r="L64" i="24" s="1"/>
  <c r="K22" i="24"/>
  <c r="L22" i="24" s="1"/>
  <c r="K16" i="24"/>
  <c r="L16" i="24" s="1"/>
  <c r="K52" i="24"/>
  <c r="L52" i="24" s="1"/>
  <c r="K40" i="24"/>
  <c r="L40" i="24" s="1"/>
  <c r="K46" i="24"/>
  <c r="L46" i="24" s="1"/>
  <c r="K34" i="24"/>
  <c r="L34" i="24" s="1"/>
  <c r="K28" i="24"/>
  <c r="L28" i="24" s="1"/>
  <c r="K58" i="24"/>
  <c r="L58" i="24" s="1"/>
  <c r="K10" i="24"/>
  <c r="L10" i="24" s="1"/>
  <c r="K64" i="23"/>
  <c r="L64" i="23" s="1"/>
  <c r="K22" i="23"/>
  <c r="L22" i="23" s="1"/>
  <c r="K16" i="23"/>
  <c r="L16" i="23" s="1"/>
  <c r="K52" i="23"/>
  <c r="L52" i="23" s="1"/>
  <c r="K46" i="23"/>
  <c r="L46" i="23" s="1"/>
  <c r="K34" i="23"/>
  <c r="L34" i="23" s="1"/>
  <c r="K28" i="23"/>
  <c r="L28" i="23" s="1"/>
  <c r="K10" i="23"/>
  <c r="L10" i="23" s="1"/>
  <c r="K58" i="23"/>
  <c r="L58" i="23" s="1"/>
  <c r="K40" i="23"/>
  <c r="L40" i="23" s="1"/>
  <c r="K58" i="22"/>
  <c r="L58" i="22" s="1"/>
  <c r="K40" i="22"/>
  <c r="L40" i="22" s="1"/>
  <c r="K22" i="22"/>
  <c r="L22" i="22" s="1"/>
  <c r="K16" i="22"/>
  <c r="L16" i="22" s="1"/>
  <c r="K10" i="22"/>
  <c r="L10" i="22" s="1"/>
  <c r="K52" i="22"/>
  <c r="L52" i="22" s="1"/>
  <c r="K34" i="22"/>
  <c r="L34" i="22" s="1"/>
  <c r="K46" i="22"/>
  <c r="L46" i="22" s="1"/>
  <c r="K64" i="22"/>
  <c r="L64" i="22" s="1"/>
  <c r="K28" i="22"/>
  <c r="L28" i="22" s="1"/>
  <c r="K40" i="1"/>
  <c r="L40" i="1" s="1"/>
  <c r="K64" i="1"/>
  <c r="L64" i="1" s="1"/>
  <c r="K46" i="1"/>
  <c r="L46" i="1" s="1"/>
  <c r="K52" i="1"/>
  <c r="L52" i="1" s="1"/>
  <c r="K58" i="1"/>
  <c r="L58" i="1" s="1"/>
  <c r="K22" i="1"/>
  <c r="L22" i="1" s="1"/>
  <c r="K10" i="1"/>
  <c r="L10" i="1" s="1"/>
  <c r="K28" i="1"/>
  <c r="L28" i="1" s="1"/>
  <c r="K34" i="1"/>
  <c r="L34" i="1" s="1"/>
  <c r="K16" i="1"/>
  <c r="L16" i="1" s="1"/>
  <c r="N52" i="34" l="1"/>
  <c r="M52" i="34"/>
  <c r="M28" i="34"/>
  <c r="N28" i="34"/>
  <c r="M40" i="34"/>
  <c r="N40" i="34"/>
  <c r="N58" i="34"/>
  <c r="M58" i="34"/>
  <c r="N46" i="34"/>
  <c r="M46" i="34"/>
  <c r="M10" i="34"/>
  <c r="N10" i="34"/>
  <c r="N22" i="34"/>
  <c r="M22" i="34"/>
  <c r="M34" i="34"/>
  <c r="N34" i="34"/>
  <c r="M64" i="34"/>
  <c r="N64" i="34"/>
  <c r="M16" i="34"/>
  <c r="N16" i="34"/>
  <c r="M46" i="33"/>
  <c r="N46" i="33"/>
  <c r="M52" i="33"/>
  <c r="N52" i="33"/>
  <c r="M16" i="33"/>
  <c r="N16" i="33"/>
  <c r="M22" i="33"/>
  <c r="N22" i="33"/>
  <c r="M64" i="33"/>
  <c r="N64" i="33"/>
  <c r="M34" i="33"/>
  <c r="N34" i="33"/>
  <c r="M40" i="33"/>
  <c r="N40" i="33"/>
  <c r="N58" i="33"/>
  <c r="M58" i="33"/>
  <c r="N10" i="33"/>
  <c r="M10" i="33"/>
  <c r="AB10" i="33" s="1"/>
  <c r="M28" i="33"/>
  <c r="N28" i="33"/>
  <c r="M28" i="32"/>
  <c r="N28" i="32"/>
  <c r="M52" i="32"/>
  <c r="N52" i="32"/>
  <c r="N10" i="32"/>
  <c r="M10" i="32"/>
  <c r="N46" i="32"/>
  <c r="M46" i="32"/>
  <c r="M34" i="32"/>
  <c r="N34" i="32"/>
  <c r="M16" i="32"/>
  <c r="N16" i="32"/>
  <c r="M40" i="32"/>
  <c r="N40" i="32"/>
  <c r="M22" i="32"/>
  <c r="N22" i="32"/>
  <c r="N58" i="32"/>
  <c r="M58" i="32"/>
  <c r="M64" i="32"/>
  <c r="N64" i="32"/>
  <c r="M22" i="31"/>
  <c r="N22" i="31"/>
  <c r="M64" i="31"/>
  <c r="N64" i="31"/>
  <c r="N40" i="31"/>
  <c r="M40" i="31"/>
  <c r="M34" i="31"/>
  <c r="N34" i="31"/>
  <c r="N10" i="31"/>
  <c r="M10" i="31"/>
  <c r="N58" i="31"/>
  <c r="M58" i="31"/>
  <c r="M52" i="31"/>
  <c r="N52" i="31"/>
  <c r="M28" i="31"/>
  <c r="N28" i="31"/>
  <c r="M16" i="31"/>
  <c r="N16" i="31"/>
  <c r="M46" i="31"/>
  <c r="N46" i="31"/>
  <c r="M58" i="30"/>
  <c r="N58" i="30"/>
  <c r="M34" i="30"/>
  <c r="N34" i="30"/>
  <c r="M46" i="30"/>
  <c r="N46" i="30"/>
  <c r="M52" i="30"/>
  <c r="N52" i="30"/>
  <c r="N16" i="30"/>
  <c r="M16" i="30"/>
  <c r="M28" i="30"/>
  <c r="N28" i="30"/>
  <c r="N40" i="30"/>
  <c r="M40" i="30"/>
  <c r="M22" i="30"/>
  <c r="N22" i="30"/>
  <c r="M10" i="30"/>
  <c r="N10" i="30"/>
  <c r="N64" i="30"/>
  <c r="M64" i="30"/>
  <c r="M22" i="29"/>
  <c r="N22" i="29"/>
  <c r="N10" i="29"/>
  <c r="M10" i="29"/>
  <c r="AB10" i="29" s="1"/>
  <c r="N58" i="29"/>
  <c r="M58" i="29"/>
  <c r="M28" i="29"/>
  <c r="N28" i="29"/>
  <c r="M40" i="29"/>
  <c r="N40" i="29"/>
  <c r="N46" i="29"/>
  <c r="M46" i="29"/>
  <c r="M52" i="29"/>
  <c r="N52" i="29"/>
  <c r="N34" i="29"/>
  <c r="M34" i="29"/>
  <c r="M64" i="29"/>
  <c r="N64" i="29"/>
  <c r="M16" i="29"/>
  <c r="N16" i="29"/>
  <c r="M22" i="28"/>
  <c r="N22" i="28"/>
  <c r="N58" i="28"/>
  <c r="M58" i="28"/>
  <c r="N10" i="28"/>
  <c r="M10" i="28"/>
  <c r="N52" i="28"/>
  <c r="M52" i="28"/>
  <c r="M28" i="28"/>
  <c r="N28" i="28"/>
  <c r="M40" i="28"/>
  <c r="N40" i="28"/>
  <c r="M16" i="28"/>
  <c r="N16" i="28"/>
  <c r="N46" i="28"/>
  <c r="M46" i="28"/>
  <c r="M64" i="28"/>
  <c r="N64" i="28"/>
  <c r="M34" i="28"/>
  <c r="N34" i="28"/>
  <c r="M10" i="27"/>
  <c r="N10" i="27"/>
  <c r="M52" i="27"/>
  <c r="N52" i="27"/>
  <c r="N40" i="27"/>
  <c r="M40" i="27"/>
  <c r="M58" i="27"/>
  <c r="N58" i="27"/>
  <c r="M22" i="27"/>
  <c r="N22" i="27"/>
  <c r="M28" i="27"/>
  <c r="N28" i="27"/>
  <c r="N16" i="27"/>
  <c r="M16" i="27"/>
  <c r="M34" i="27"/>
  <c r="N34" i="27"/>
  <c r="N64" i="27"/>
  <c r="M64" i="27"/>
  <c r="M46" i="27"/>
  <c r="N46" i="27"/>
  <c r="M22" i="26"/>
  <c r="N22" i="26"/>
  <c r="M10" i="26"/>
  <c r="N10" i="26"/>
  <c r="M28" i="26"/>
  <c r="N28" i="26"/>
  <c r="N64" i="26"/>
  <c r="M64" i="26"/>
  <c r="M46" i="26"/>
  <c r="N46" i="26"/>
  <c r="M58" i="26"/>
  <c r="N58" i="26"/>
  <c r="M52" i="26"/>
  <c r="N52" i="26"/>
  <c r="M34" i="26"/>
  <c r="N34" i="26"/>
  <c r="N40" i="26"/>
  <c r="M40" i="26"/>
  <c r="N16" i="26"/>
  <c r="M16" i="26"/>
  <c r="N64" i="25"/>
  <c r="M64" i="25"/>
  <c r="M22" i="25"/>
  <c r="N22" i="25"/>
  <c r="M58" i="25"/>
  <c r="N58" i="25"/>
  <c r="N10" i="25"/>
  <c r="M10" i="25"/>
  <c r="M46" i="25"/>
  <c r="N46" i="25"/>
  <c r="M34" i="25"/>
  <c r="N34" i="25"/>
  <c r="M28" i="25"/>
  <c r="N28" i="25"/>
  <c r="M52" i="25"/>
  <c r="N52" i="25"/>
  <c r="N16" i="25"/>
  <c r="M16" i="25"/>
  <c r="AB16" i="25" s="1"/>
  <c r="AA16" i="25" s="1"/>
  <c r="AC16" i="25" s="1"/>
  <c r="N40" i="25"/>
  <c r="M40" i="25"/>
  <c r="M28" i="24"/>
  <c r="N28" i="24"/>
  <c r="M34" i="24"/>
  <c r="N34" i="24"/>
  <c r="M46" i="24"/>
  <c r="N46" i="24"/>
  <c r="N40" i="24"/>
  <c r="M40" i="24"/>
  <c r="M52" i="24"/>
  <c r="N52" i="24"/>
  <c r="M16" i="24"/>
  <c r="AB16" i="24" s="1"/>
  <c r="AA16" i="24" s="1"/>
  <c r="AC16" i="24" s="1"/>
  <c r="N16" i="24"/>
  <c r="M10" i="24"/>
  <c r="N10" i="24"/>
  <c r="M22" i="24"/>
  <c r="N22" i="24"/>
  <c r="N58" i="24"/>
  <c r="M58" i="24"/>
  <c r="M64" i="24"/>
  <c r="N64" i="24"/>
  <c r="M22" i="23"/>
  <c r="N22" i="23"/>
  <c r="M10" i="23"/>
  <c r="N10" i="23"/>
  <c r="M28" i="23"/>
  <c r="N28" i="23"/>
  <c r="M34" i="23"/>
  <c r="N34" i="23"/>
  <c r="M46" i="23"/>
  <c r="N46" i="23"/>
  <c r="M52" i="23"/>
  <c r="N52" i="23"/>
  <c r="N16" i="23"/>
  <c r="M16" i="23"/>
  <c r="AB16" i="23" s="1"/>
  <c r="AA16" i="23" s="1"/>
  <c r="AC16" i="23" s="1"/>
  <c r="N40" i="23"/>
  <c r="M40" i="23"/>
  <c r="M58" i="23"/>
  <c r="N58" i="23"/>
  <c r="N64" i="23"/>
  <c r="M64" i="23"/>
  <c r="AL34" i="18"/>
  <c r="AL26" i="18"/>
  <c r="N18" i="18"/>
  <c r="AF42" i="18"/>
  <c r="T34" i="18"/>
  <c r="AF10" i="18"/>
  <c r="Z26" i="18"/>
  <c r="N42" i="18"/>
  <c r="T42" i="18"/>
  <c r="T26" i="18"/>
  <c r="AL10" i="18"/>
  <c r="Z42" i="18"/>
  <c r="T10" i="18"/>
  <c r="N10" i="18"/>
  <c r="N26" i="18"/>
  <c r="AF18" i="18"/>
  <c r="Z18" i="18"/>
  <c r="AF26" i="18"/>
  <c r="AL18" i="18"/>
  <c r="T18" i="18"/>
  <c r="N58" i="1"/>
  <c r="N34" i="18"/>
  <c r="Z34" i="18"/>
  <c r="Z10" i="18"/>
  <c r="AF34" i="18"/>
  <c r="AL42" i="18"/>
  <c r="M58" i="1"/>
  <c r="M28" i="22"/>
  <c r="N28" i="22"/>
  <c r="M40" i="22"/>
  <c r="N40" i="22"/>
  <c r="T38" i="18"/>
  <c r="AL30" i="18"/>
  <c r="AF14" i="18"/>
  <c r="AL6" i="18"/>
  <c r="AF38" i="18"/>
  <c r="N22" i="18"/>
  <c r="AF30" i="18"/>
  <c r="T22" i="18"/>
  <c r="N30" i="18"/>
  <c r="N22" i="1"/>
  <c r="Z38" i="18"/>
  <c r="T30" i="18"/>
  <c r="T14" i="18"/>
  <c r="Z14" i="18"/>
  <c r="AF22" i="18"/>
  <c r="AL22" i="18"/>
  <c r="M22" i="1"/>
  <c r="AB22" i="1" s="1"/>
  <c r="AA22" i="1" s="1"/>
  <c r="Z22" i="18"/>
  <c r="AL14" i="18"/>
  <c r="Z6" i="18"/>
  <c r="T6" i="18"/>
  <c r="AL38" i="18"/>
  <c r="N6" i="18"/>
  <c r="N14" i="18"/>
  <c r="N38" i="18"/>
  <c r="AF6" i="18"/>
  <c r="Z30" i="18"/>
  <c r="M46" i="22"/>
  <c r="N46" i="22"/>
  <c r="M34" i="22"/>
  <c r="N34" i="22"/>
  <c r="N52" i="22"/>
  <c r="M52" i="22"/>
  <c r="AB10" i="18"/>
  <c r="P10" i="18"/>
  <c r="AB34" i="18"/>
  <c r="V10" i="18"/>
  <c r="J42" i="18"/>
  <c r="AH26" i="18"/>
  <c r="J34" i="18"/>
  <c r="AH34" i="18"/>
  <c r="J18" i="18"/>
  <c r="V34" i="18"/>
  <c r="AB42" i="18"/>
  <c r="P34" i="18"/>
  <c r="P18" i="18"/>
  <c r="V26" i="18"/>
  <c r="AB18" i="18"/>
  <c r="V42" i="18"/>
  <c r="N46" i="1"/>
  <c r="P42" i="18"/>
  <c r="P26" i="18"/>
  <c r="AH42" i="18"/>
  <c r="V18" i="18"/>
  <c r="M46" i="1"/>
  <c r="J26" i="18"/>
  <c r="AB26" i="18"/>
  <c r="J10" i="18"/>
  <c r="AH10" i="18"/>
  <c r="AH18" i="18"/>
  <c r="N10" i="22"/>
  <c r="M10" i="22"/>
  <c r="R42" i="18"/>
  <c r="AD18" i="18"/>
  <c r="X10" i="18"/>
  <c r="R34" i="18"/>
  <c r="L42" i="18"/>
  <c r="L10" i="18"/>
  <c r="R26" i="18"/>
  <c r="AD10" i="18"/>
  <c r="AD26" i="18"/>
  <c r="X42" i="18"/>
  <c r="X26" i="18"/>
  <c r="AJ26" i="18"/>
  <c r="M52" i="1"/>
  <c r="N52" i="1"/>
  <c r="L34" i="18"/>
  <c r="L26" i="18"/>
  <c r="R18" i="18"/>
  <c r="L18" i="18"/>
  <c r="AD34" i="18"/>
  <c r="AJ18" i="18"/>
  <c r="X34" i="18"/>
  <c r="AJ42" i="18"/>
  <c r="X18" i="18"/>
  <c r="AJ10" i="18"/>
  <c r="R10" i="18"/>
  <c r="AJ34" i="18"/>
  <c r="AD42" i="18"/>
  <c r="V28" i="18"/>
  <c r="P12" i="18"/>
  <c r="AB20" i="18"/>
  <c r="V20" i="18"/>
  <c r="N64" i="1"/>
  <c r="AH44" i="18"/>
  <c r="AB36" i="18"/>
  <c r="J28" i="18"/>
  <c r="J12" i="18"/>
  <c r="AB28" i="18"/>
  <c r="P36" i="18"/>
  <c r="AB12" i="18"/>
  <c r="AH12" i="18"/>
  <c r="V44" i="18"/>
  <c r="M64" i="1"/>
  <c r="AB64" i="1" s="1"/>
  <c r="AA64" i="1" s="1"/>
  <c r="P28" i="18"/>
  <c r="AB44" i="18"/>
  <c r="P20" i="18"/>
  <c r="AH28" i="18"/>
  <c r="V12" i="18"/>
  <c r="J20" i="18"/>
  <c r="V36" i="18"/>
  <c r="AH20" i="18"/>
  <c r="J36" i="18"/>
  <c r="J44" i="18"/>
  <c r="P44" i="18"/>
  <c r="AH36" i="18"/>
  <c r="M16" i="22"/>
  <c r="AB16" i="22" s="1"/>
  <c r="AA16" i="22" s="1"/>
  <c r="AC16" i="22" s="1"/>
  <c r="N16" i="22"/>
  <c r="AJ22" i="18"/>
  <c r="X22" i="18"/>
  <c r="L22" i="18"/>
  <c r="R22" i="18"/>
  <c r="AD38" i="18"/>
  <c r="X14" i="18"/>
  <c r="X30" i="18"/>
  <c r="L14" i="18"/>
  <c r="L30" i="18"/>
  <c r="AJ14" i="18"/>
  <c r="AJ6" i="18"/>
  <c r="N16" i="1"/>
  <c r="R38" i="18"/>
  <c r="X38" i="18"/>
  <c r="AD30" i="18"/>
  <c r="L6" i="18"/>
  <c r="AD6" i="18"/>
  <c r="R14" i="18"/>
  <c r="X6" i="18"/>
  <c r="L38" i="18"/>
  <c r="AD22" i="18"/>
  <c r="R6" i="18"/>
  <c r="R30" i="18"/>
  <c r="AJ30" i="18"/>
  <c r="AD14" i="18"/>
  <c r="M16" i="1"/>
  <c r="AB16" i="1" s="1"/>
  <c r="AA16" i="1" s="1"/>
  <c r="AJ38" i="18"/>
  <c r="M34" i="1"/>
  <c r="AB34" i="1" s="1"/>
  <c r="AA34" i="1" s="1"/>
  <c r="R32" i="18"/>
  <c r="X8" i="18"/>
  <c r="AJ24" i="18"/>
  <c r="L16" i="18"/>
  <c r="AD32" i="18"/>
  <c r="X40" i="18"/>
  <c r="R40" i="18"/>
  <c r="AJ16" i="18"/>
  <c r="AJ32" i="18"/>
  <c r="N34" i="1"/>
  <c r="X16" i="18"/>
  <c r="R24" i="18"/>
  <c r="R16" i="18"/>
  <c r="AD24" i="18"/>
  <c r="AD40" i="18"/>
  <c r="L40" i="18"/>
  <c r="R8" i="18"/>
  <c r="AD8" i="18"/>
  <c r="L8" i="18"/>
  <c r="L24" i="18"/>
  <c r="AJ8" i="18"/>
  <c r="X32" i="18"/>
  <c r="L32" i="18"/>
  <c r="X24" i="18"/>
  <c r="AJ40" i="18"/>
  <c r="AD16" i="18"/>
  <c r="T40" i="18"/>
  <c r="AL16" i="18"/>
  <c r="N40" i="1"/>
  <c r="AF40" i="18"/>
  <c r="M40" i="1"/>
  <c r="AL32" i="18"/>
  <c r="Z16" i="18"/>
  <c r="Z32" i="18"/>
  <c r="T32" i="18"/>
  <c r="N16" i="18"/>
  <c r="N24" i="18"/>
  <c r="Z40" i="18"/>
  <c r="T8" i="18"/>
  <c r="N32" i="18"/>
  <c r="AL8" i="18"/>
  <c r="AF32" i="18"/>
  <c r="AF24" i="18"/>
  <c r="N40" i="18"/>
  <c r="T24" i="18"/>
  <c r="Z8" i="18"/>
  <c r="AF16" i="18"/>
  <c r="AL24" i="18"/>
  <c r="T16" i="18"/>
  <c r="AF8" i="18"/>
  <c r="N8" i="18"/>
  <c r="AL40" i="18"/>
  <c r="Z24" i="18"/>
  <c r="N22" i="22"/>
  <c r="M22" i="22"/>
  <c r="J40" i="18"/>
  <c r="J24" i="18"/>
  <c r="P40" i="18"/>
  <c r="AH24" i="18"/>
  <c r="J8" i="18"/>
  <c r="P32" i="18"/>
  <c r="V16" i="18"/>
  <c r="AB16" i="18"/>
  <c r="AB40" i="18"/>
  <c r="J32" i="18"/>
  <c r="V32" i="18"/>
  <c r="AH40" i="18"/>
  <c r="AB32" i="18"/>
  <c r="V24" i="18"/>
  <c r="N28" i="1"/>
  <c r="V8" i="18"/>
  <c r="AH32" i="18"/>
  <c r="P8" i="18"/>
  <c r="M28" i="1"/>
  <c r="AB28" i="1" s="1"/>
  <c r="AA28" i="1" s="1"/>
  <c r="AB8" i="18"/>
  <c r="P24" i="18"/>
  <c r="V40" i="18"/>
  <c r="AB24" i="18"/>
  <c r="J16" i="18"/>
  <c r="AH16" i="18"/>
  <c r="AH8" i="18"/>
  <c r="P16" i="18"/>
  <c r="V22" i="18"/>
  <c r="AH22" i="18"/>
  <c r="AB14" i="18"/>
  <c r="AH30" i="18"/>
  <c r="AH6" i="18"/>
  <c r="J14" i="18"/>
  <c r="M10" i="1"/>
  <c r="AB10" i="1" s="1"/>
  <c r="P14" i="18"/>
  <c r="V14" i="18"/>
  <c r="P6" i="18"/>
  <c r="J22" i="18"/>
  <c r="V6" i="18"/>
  <c r="AB38" i="18"/>
  <c r="N10" i="1"/>
  <c r="P30" i="18"/>
  <c r="J6" i="18"/>
  <c r="AB22" i="18"/>
  <c r="AB6" i="18"/>
  <c r="AH14" i="18"/>
  <c r="P22" i="18"/>
  <c r="P38" i="18"/>
  <c r="V38" i="18"/>
  <c r="J38" i="18"/>
  <c r="AH38" i="18"/>
  <c r="AB30" i="18"/>
  <c r="J30" i="18"/>
  <c r="V30" i="18"/>
  <c r="M64" i="22"/>
  <c r="N64" i="22"/>
  <c r="M58" i="22"/>
  <c r="N58" i="22"/>
  <c r="AB10" i="34" l="1"/>
  <c r="AA10" i="34" s="1"/>
  <c r="AC10" i="34" s="1"/>
  <c r="AB11" i="34"/>
  <c r="AA10" i="33"/>
  <c r="AC10" i="33" s="1"/>
  <c r="AB11" i="33"/>
  <c r="AB10" i="32"/>
  <c r="AA10" i="32" s="1"/>
  <c r="AC10" i="32" s="1"/>
  <c r="AB11" i="31"/>
  <c r="AB10" i="31"/>
  <c r="AA10" i="31" s="1"/>
  <c r="AC10" i="31" s="1"/>
  <c r="AB10" i="30"/>
  <c r="AA10" i="30" s="1"/>
  <c r="AC10" i="30" s="1"/>
  <c r="AA10" i="29"/>
  <c r="AC10" i="29" s="1"/>
  <c r="AB11" i="29"/>
  <c r="AB10" i="28"/>
  <c r="AA10" i="28" s="1"/>
  <c r="AC10" i="28" s="1"/>
  <c r="AB10" i="27"/>
  <c r="AA10" i="27" s="1"/>
  <c r="AC10" i="27" s="1"/>
  <c r="AB11" i="27"/>
  <c r="AB17" i="26"/>
  <c r="AA17" i="26" s="1"/>
  <c r="AC17" i="26" s="1"/>
  <c r="AB16" i="26"/>
  <c r="AA16" i="26" s="1"/>
  <c r="AC16" i="26" s="1"/>
  <c r="AB10" i="26"/>
  <c r="AA10" i="26" s="1"/>
  <c r="AC10" i="26" s="1"/>
  <c r="AB10" i="25"/>
  <c r="AB11" i="25" s="1"/>
  <c r="AB11" i="24"/>
  <c r="AB10" i="24"/>
  <c r="AB10" i="23"/>
  <c r="AB11" i="23" s="1"/>
  <c r="P18" i="19"/>
  <c r="V18" i="19"/>
  <c r="P38" i="19"/>
  <c r="AH18" i="19"/>
  <c r="J28" i="19"/>
  <c r="AB28" i="19"/>
  <c r="AH38" i="19"/>
  <c r="J38" i="19"/>
  <c r="P8" i="19"/>
  <c r="J48" i="19"/>
  <c r="V38" i="19"/>
  <c r="P48" i="19"/>
  <c r="V28" i="19"/>
  <c r="AB18" i="19"/>
  <c r="AH28" i="19"/>
  <c r="AB8" i="19"/>
  <c r="AB38" i="19"/>
  <c r="J8" i="19"/>
  <c r="P28" i="19"/>
  <c r="V48" i="19"/>
  <c r="J18" i="19"/>
  <c r="AH8" i="19"/>
  <c r="AH48" i="19"/>
  <c r="AC22" i="1"/>
  <c r="V8" i="19"/>
  <c r="AB48" i="19"/>
  <c r="P47" i="19"/>
  <c r="V37" i="19"/>
  <c r="V27" i="19"/>
  <c r="J37" i="19"/>
  <c r="J47" i="19"/>
  <c r="AB37" i="19"/>
  <c r="AH7" i="19"/>
  <c r="AB27" i="19"/>
  <c r="AH47" i="19"/>
  <c r="V7" i="19"/>
  <c r="P37" i="19"/>
  <c r="J17" i="19"/>
  <c r="V47" i="19"/>
  <c r="P17" i="19"/>
  <c r="AC16" i="1"/>
  <c r="AB47" i="19"/>
  <c r="AB7" i="19"/>
  <c r="V17" i="19"/>
  <c r="J27" i="19"/>
  <c r="AB17" i="19"/>
  <c r="AH37" i="19"/>
  <c r="P7" i="19"/>
  <c r="J7" i="19"/>
  <c r="AH17" i="19"/>
  <c r="P27" i="19"/>
  <c r="AH27" i="19"/>
  <c r="V45" i="19"/>
  <c r="AC64" i="1"/>
  <c r="J45" i="19"/>
  <c r="V35" i="19"/>
  <c r="AB15" i="19"/>
  <c r="V15" i="19"/>
  <c r="V25" i="19"/>
  <c r="J25" i="19"/>
  <c r="J15" i="19"/>
  <c r="AB25" i="19"/>
  <c r="P25" i="19"/>
  <c r="P15" i="19"/>
  <c r="J55" i="19"/>
  <c r="J35" i="19"/>
  <c r="AB45" i="19"/>
  <c r="AH35" i="19"/>
  <c r="P35" i="19"/>
  <c r="AH25" i="19"/>
  <c r="V55" i="19"/>
  <c r="AH45" i="19"/>
  <c r="P55" i="19"/>
  <c r="AH15" i="19"/>
  <c r="AH55" i="19"/>
  <c r="P45" i="19"/>
  <c r="AB35" i="19"/>
  <c r="AB55" i="19"/>
  <c r="AB10" i="22"/>
  <c r="AB11" i="22"/>
  <c r="AC28" i="1"/>
  <c r="AH29" i="19"/>
  <c r="AB39" i="19"/>
  <c r="J19" i="19"/>
  <c r="P39" i="19"/>
  <c r="J39" i="19"/>
  <c r="AB9" i="19"/>
  <c r="V49" i="19"/>
  <c r="V29" i="19"/>
  <c r="AB49" i="19"/>
  <c r="AH39" i="19"/>
  <c r="AH19" i="19"/>
  <c r="AH49" i="19"/>
  <c r="V9" i="19"/>
  <c r="P9" i="19"/>
  <c r="J29" i="19"/>
  <c r="AH9" i="19"/>
  <c r="J49" i="19"/>
  <c r="AB19" i="19"/>
  <c r="P49" i="19"/>
  <c r="P29" i="19"/>
  <c r="P19" i="19"/>
  <c r="AB29" i="19"/>
  <c r="J9" i="19"/>
  <c r="V39" i="19"/>
  <c r="V19" i="19"/>
  <c r="AB11" i="1"/>
  <c r="AA10" i="1"/>
  <c r="AB17" i="1"/>
  <c r="AA17" i="1" s="1"/>
  <c r="J50" i="19"/>
  <c r="AB10" i="19"/>
  <c r="P40" i="19"/>
  <c r="P50" i="19"/>
  <c r="AB20" i="19"/>
  <c r="AH20" i="19"/>
  <c r="AB50" i="19"/>
  <c r="V50" i="19"/>
  <c r="J10" i="19"/>
  <c r="P20" i="19"/>
  <c r="P10" i="19"/>
  <c r="V10" i="19"/>
  <c r="AB30" i="19"/>
  <c r="P30" i="19"/>
  <c r="J40" i="19"/>
  <c r="V40" i="19"/>
  <c r="J30" i="19"/>
  <c r="AH30" i="19"/>
  <c r="V30" i="19"/>
  <c r="AH50" i="19"/>
  <c r="J20" i="19"/>
  <c r="V20" i="19"/>
  <c r="AB40" i="19"/>
  <c r="AH40" i="19"/>
  <c r="AC34" i="1"/>
  <c r="AH10" i="19"/>
  <c r="AB11" i="32" l="1"/>
  <c r="AA11" i="32" s="1"/>
  <c r="AC11" i="32" s="1"/>
  <c r="AB11" i="30"/>
  <c r="AA11" i="30" s="1"/>
  <c r="AC11" i="30" s="1"/>
  <c r="AA11" i="34"/>
  <c r="AC11" i="34" s="1"/>
  <c r="AB12" i="34"/>
  <c r="AA12" i="34" s="1"/>
  <c r="AC12" i="34" s="1"/>
  <c r="AA11" i="33"/>
  <c r="AC11" i="33" s="1"/>
  <c r="AB12" i="33"/>
  <c r="AA12" i="33" s="1"/>
  <c r="AC12" i="33" s="1"/>
  <c r="AB12" i="32"/>
  <c r="AA12" i="32" s="1"/>
  <c r="AC12" i="32" s="1"/>
  <c r="AA11" i="31"/>
  <c r="AC11" i="31" s="1"/>
  <c r="AB12" i="31"/>
  <c r="AA12" i="31" s="1"/>
  <c r="AC12" i="31" s="1"/>
  <c r="AB12" i="30"/>
  <c r="AA12" i="30" s="1"/>
  <c r="AC12" i="30" s="1"/>
  <c r="AA11" i="29"/>
  <c r="AC11" i="29" s="1"/>
  <c r="AB12" i="29"/>
  <c r="AA12" i="29" s="1"/>
  <c r="AC12" i="29" s="1"/>
  <c r="AB11" i="28"/>
  <c r="AA11" i="28" s="1"/>
  <c r="AC11" i="28" s="1"/>
  <c r="AA11" i="27"/>
  <c r="AC11" i="27" s="1"/>
  <c r="AB12" i="27"/>
  <c r="AA12" i="27" s="1"/>
  <c r="AC12" i="27" s="1"/>
  <c r="AB11" i="26"/>
  <c r="AA11" i="26" s="1"/>
  <c r="AC11" i="26" s="1"/>
  <c r="AA11" i="25"/>
  <c r="AC11" i="25" s="1"/>
  <c r="AB12" i="25"/>
  <c r="AA12" i="25" s="1"/>
  <c r="AC12" i="25" s="1"/>
  <c r="AA10" i="25"/>
  <c r="AC10" i="25" s="1"/>
  <c r="AB17" i="25"/>
  <c r="AA17" i="25" s="1"/>
  <c r="AC17" i="25" s="1"/>
  <c r="AA10" i="24"/>
  <c r="AC10" i="24" s="1"/>
  <c r="AB17" i="24"/>
  <c r="AA17" i="24" s="1"/>
  <c r="AC17" i="24" s="1"/>
  <c r="AA11" i="24"/>
  <c r="AC11" i="24" s="1"/>
  <c r="AB12" i="24"/>
  <c r="AA12" i="24" s="1"/>
  <c r="AC12" i="24" s="1"/>
  <c r="AA10" i="23"/>
  <c r="AC10" i="23" s="1"/>
  <c r="AB17" i="23"/>
  <c r="AA17" i="23" s="1"/>
  <c r="AC17" i="23" s="1"/>
  <c r="AB12" i="23"/>
  <c r="AA11" i="23"/>
  <c r="AC11" i="23" s="1"/>
  <c r="AA11" i="22"/>
  <c r="AC11" i="22" s="1"/>
  <c r="AB12" i="22"/>
  <c r="AA12" i="22" s="1"/>
  <c r="AC12" i="22" s="1"/>
  <c r="AA10" i="22"/>
  <c r="AC10" i="22" s="1"/>
  <c r="AB17" i="22"/>
  <c r="AA17" i="22" s="1"/>
  <c r="AC17" i="22" s="1"/>
  <c r="K37" i="19"/>
  <c r="Q7" i="19"/>
  <c r="W27" i="19"/>
  <c r="AI27" i="19"/>
  <c r="Q17" i="19"/>
  <c r="K47" i="19"/>
  <c r="AI37" i="19"/>
  <c r="K7" i="19"/>
  <c r="W17" i="19"/>
  <c r="AC47" i="19"/>
  <c r="W47" i="19"/>
  <c r="AI7" i="19"/>
  <c r="AI17" i="19"/>
  <c r="AC17" i="19"/>
  <c r="AI47" i="19"/>
  <c r="W37" i="19"/>
  <c r="W7" i="19"/>
  <c r="AC27" i="19"/>
  <c r="Q37" i="19"/>
  <c r="Q47" i="19"/>
  <c r="Q27" i="19"/>
  <c r="AC17" i="1"/>
  <c r="K17" i="19"/>
  <c r="AC37" i="19"/>
  <c r="AC7" i="19"/>
  <c r="K27" i="19"/>
  <c r="P6" i="19"/>
  <c r="AB46" i="19"/>
  <c r="AB6" i="19"/>
  <c r="AH36" i="19"/>
  <c r="AC10" i="1"/>
  <c r="P46" i="19"/>
  <c r="AB36" i="19"/>
  <c r="AH6" i="19"/>
  <c r="AH16" i="19"/>
  <c r="P36" i="19"/>
  <c r="AH26" i="19"/>
  <c r="P26" i="19"/>
  <c r="J26" i="19"/>
  <c r="AB26" i="19"/>
  <c r="V16" i="19"/>
  <c r="P16" i="19"/>
  <c r="V46" i="19"/>
  <c r="V6" i="19"/>
  <c r="J36" i="19"/>
  <c r="J46" i="19"/>
  <c r="AB16" i="19"/>
  <c r="AH46" i="19"/>
  <c r="V26" i="19"/>
  <c r="V36" i="19"/>
  <c r="J6" i="19"/>
  <c r="J16" i="19"/>
  <c r="AA11" i="1"/>
  <c r="AB12" i="1"/>
  <c r="AA12" i="1" s="1"/>
  <c r="AA12" i="23" l="1"/>
  <c r="AC12" i="23" s="1"/>
  <c r="AB13" i="23"/>
  <c r="AA13" i="23" s="1"/>
  <c r="AC13" i="23" s="1"/>
  <c r="AB12" i="28"/>
  <c r="AA12" i="28" s="1"/>
  <c r="AC12" i="28" s="1"/>
  <c r="AB12" i="26"/>
  <c r="AA12" i="26" s="1"/>
  <c r="AC12" i="26" s="1"/>
  <c r="AD46" i="19"/>
  <c r="R16" i="19"/>
  <c r="AD16" i="19"/>
  <c r="AJ46" i="19"/>
  <c r="R6" i="19"/>
  <c r="X16" i="19"/>
  <c r="L46" i="19"/>
  <c r="L26" i="19"/>
  <c r="X46" i="19"/>
  <c r="AD36" i="19"/>
  <c r="AD26" i="19"/>
  <c r="AJ16" i="19"/>
  <c r="AJ36" i="19"/>
  <c r="AD6" i="19"/>
  <c r="R46" i="19"/>
  <c r="AC12" i="1"/>
  <c r="R36" i="19"/>
  <c r="X36" i="19"/>
  <c r="L36" i="19"/>
  <c r="AJ26" i="19"/>
  <c r="X6" i="19"/>
  <c r="AJ6" i="19"/>
  <c r="L16" i="19"/>
  <c r="X26" i="19"/>
  <c r="R26" i="19"/>
  <c r="L6" i="19"/>
  <c r="W46" i="19"/>
  <c r="AC11" i="1"/>
  <c r="K46" i="19"/>
  <c r="AC16" i="19"/>
  <c r="W36" i="19"/>
  <c r="AI16" i="19"/>
  <c r="AI36" i="19"/>
  <c r="Q6" i="19"/>
  <c r="AI46" i="19"/>
  <c r="AC6" i="19"/>
  <c r="W16" i="19"/>
  <c r="AC36" i="19"/>
  <c r="Q36" i="19"/>
  <c r="Q16" i="19"/>
  <c r="W26" i="19"/>
  <c r="AI26" i="19"/>
  <c r="K6" i="19"/>
  <c r="AC46" i="19"/>
  <c r="Q46" i="19"/>
  <c r="K36" i="19"/>
  <c r="K16" i="19"/>
  <c r="W6" i="19"/>
  <c r="K26" i="19"/>
  <c r="AC26" i="19"/>
  <c r="Q26" i="19"/>
  <c r="AI6" i="19"/>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<sst xmlns="http://schemas.openxmlformats.org/spreadsheetml/2006/main" count="1364" uniqueCount="396">
  <si>
    <t xml:space="preserve">Referencia </t>
  </si>
  <si>
    <t>Descripción del Riesgo</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</si>
  <si>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</si>
  <si>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</si>
  <si>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</si>
  <si>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</si>
  <si>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</si>
  <si>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</si>
  <si>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</si>
  <si>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</si>
  <si>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</si>
  <si>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</si>
  <si>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</si>
  <si>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</si>
  <si>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</si>
  <si>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</si>
  <si>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</si>
  <si>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</si>
  <si>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</si>
  <si>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</si>
  <si>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</si>
  <si>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</si>
  <si>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</si>
  <si>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</si>
  <si>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</si>
  <si>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</si>
  <si>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</si>
  <si>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</si>
  <si>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</si>
  <si>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</si>
  <si>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</si>
  <si>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</si>
  <si>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</si>
  <si>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</si>
  <si>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</si>
  <si>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</si>
  <si>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</si>
  <si>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</si>
  <si>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</si>
  <si>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</si>
  <si>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</si>
  <si>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</si>
  <si>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Causa Raíz</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</si>
  <si>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</si>
  <si>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</si>
  <si>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</si>
  <si>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</si>
  <si>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</si>
  <si>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</si>
  <si>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</si>
  <si>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</si>
  <si>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</si>
  <si>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</si>
  <si>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</si>
  <si>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</si>
  <si>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</si>
  <si>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</si>
  <si>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</si>
  <si>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</si>
  <si>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</si>
  <si>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</si>
  <si>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</si>
  <si>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</si>
  <si>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</si>
  <si>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</si>
  <si>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</si>
  <si>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</si>
  <si>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</si>
  <si>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</si>
  <si>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</si>
  <si>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</si>
  <si>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</si>
  <si>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</si>
  <si>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</si>
  <si>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</si>
  <si>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</si>
  <si>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</si>
  <si>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</si>
  <si>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</si>
  <si>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</si>
  <si>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</si>
  <si>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</si>
  <si>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</si>
  <si>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</si>
  <si>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</si>
  <si>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</si>
  <si>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</si>
  <si>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</si>
  <si>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</si>
  <si>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</si>
  <si>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</si>
  <si>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</si>
  <si>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</si>
  <si>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</si>
  <si>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</si>
  <si>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</si>
  <si>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</si>
  <si>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</si>
  <si>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</si>
  <si>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</si>
  <si>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</si>
  <si>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</si>
  <si>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</si>
  <si>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</si>
  <si>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</si>
  <si>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</si>
  <si>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</si>
  <si>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</si>
  <si>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</si>
  <si>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</si>
  <si>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</si>
  <si>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</si>
  <si>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</si>
  <si>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</si>
  <si>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</si>
  <si>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</si>
  <si>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</si>
  <si>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</si>
  <si>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</si>
  <si>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</si>
  <si>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</si>
  <si>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</si>
  <si>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</si>
  <si>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Ejecucion y Administracion de procesos</t>
  </si>
  <si>
    <t>Fraude Externo</t>
  </si>
  <si>
    <t>Fraude Interno</t>
  </si>
  <si>
    <t>Fallas Tecnologicas</t>
  </si>
  <si>
    <t>Relaciones Laborales</t>
  </si>
  <si>
    <t>Usuarios, productos y practicas , organizacionales</t>
  </si>
  <si>
    <t>Daños Activos Fisicos</t>
  </si>
  <si>
    <t>Objetivo:</t>
  </si>
  <si>
    <r>
      <rPr>
        <b/>
        <sz val="11"/>
        <color theme="9" tint="-0.249977111117893"/>
        <rFont val="Arial Narrow"/>
        <family val="2"/>
      </rPr>
      <t xml:space="preserve">*Nota: </t>
    </r>
    <r>
      <rPr>
        <sz val="11"/>
        <color theme="1"/>
        <rFont val="Arial Narrow"/>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</si>
  <si>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</si>
  <si>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</si>
  <si>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</si>
  <si>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</si>
  <si>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</si>
  <si>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</si>
  <si>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</si>
  <si>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</si>
  <si>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</si>
  <si>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</si>
  <si>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</si>
  <si>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Fuente:  Adaptado de Curso Riesgo Operativo Universidad del Rosario por Dirección de Gestión y Desempeño Institucional de Función Pública,  2020.</t>
  </si>
  <si>
    <t xml:space="preserve">Formato Mapa Riesgos </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</si>
  <si>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</si>
  <si>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</si>
  <si>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</si>
  <si>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</si>
  <si>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</si>
  <si>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</si>
  <si>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</si>
  <si>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</si>
  <si>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</si>
  <si>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</si>
  <si>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</si>
  <si>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</si>
  <si>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</si>
  <si>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</si>
  <si>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</si>
  <si>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</si>
  <si>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</si>
  <si>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</si>
  <si>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</si>
  <si>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</si>
  <si>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</si>
  <si>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</si>
  <si>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</si>
  <si>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</si>
  <si>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</si>
  <si>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</si>
  <si>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</si>
  <si>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</si>
  <si>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</si>
  <si>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</si>
  <si>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</si>
  <si>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</si>
  <si>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</si>
  <si>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t>Utilice la lista de despligue que se encuentra parametrizada, le aparecerán las opciones: i)Preventivo, ii)Detectivo, iii)Correctivo.</t>
  </si>
  <si>
    <t>Utilice la lista de despligue que se encuentra parametrizada, le aparecerán las opciones: i)Automático, ii)Manual.</t>
  </si>
  <si>
    <t xml:space="preserve">La matriz automáticamente hará el cálculo para el control analizado (Columna T) </t>
  </si>
  <si>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</si>
  <si>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</si>
  <si>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</si>
  <si>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</si>
  <si>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</si>
  <si>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</si>
  <si>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</si>
  <si>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</si>
  <si>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</si>
  <si>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</si>
  <si>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</si>
  <si>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</si>
  <si>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</si>
  <si>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r>
      <t xml:space="preserve">Plan de Acción
</t>
    </r>
    <r>
      <rPr>
        <sz val="9"/>
        <rFont val="Arial Narrow"/>
        <family val="2"/>
      </rPr>
      <t xml:space="preserve">Responsable, fecha implementación, fecha seguimiento, seguimiento. </t>
    </r>
  </si>
  <si>
    <t>Utilice la lista de despligue que se encuentra parametrizada, le aparecerán las opciones: i)Finalizado, ii)En curso, la selección en este caso dependerá de las acciones del plan que se hayan establecido en cada caso.</t>
  </si>
  <si>
    <t>Proceso</t>
  </si>
  <si>
    <t>Objetivo</t>
  </si>
  <si>
    <t>Alcance</t>
  </si>
  <si>
    <t>Diligencie el objetivo del proceso.</t>
  </si>
  <si>
    <t>Diligencie el alcance del proceso.</t>
  </si>
  <si>
    <t>Diligencie el nombre del proceso al cual se le identificarán y valorarán los riesgos.</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</si>
  <si>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</si>
  <si>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</si>
  <si>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</si>
  <si>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</si>
  <si>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</si>
  <si>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</si>
  <si>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</si>
  <si>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</si>
  <si>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</si>
  <si>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</si>
  <si>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</si>
  <si>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</si>
  <si>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Ejecutar las capacitaciones previstas en el plan programado</t>
  </si>
  <si>
    <t xml:space="preserve">que no se adelanten los procesos contractuales requeridos para el desarrollo de los proyectos y el cumplimiento de la misión institucional </t>
  </si>
  <si>
    <t xml:space="preserve">Posibildad de afectación reputacional institucional por que no se adelanten los procesos contractuales requeridos para el desarrollo de los proyectos y el cumplimiento de la misión institucional, debido a una Inadecuada planeación, ejecución y modificación de los planes y programas registrados en el PAA
</t>
  </si>
  <si>
    <t xml:space="preserve">Inadecuada planeación, ejecución y modificación de los planes y programas de la entidad registrados en el PAA 
</t>
  </si>
  <si>
    <t xml:space="preserve">Comité de Contratación verifica el cumplimiento, contenido del PAA para definir si lo planeado se ha ejecutado, tomar decisiones sobre el mismo…. </t>
  </si>
  <si>
    <t>El profesional de Planeación verifica la alineación de los planes de adquisiciones que se van a incluir en el PAA esten alineados con los presupuestos aprobados</t>
  </si>
  <si>
    <t xml:space="preserve">Generar Plan de capacitación </t>
  </si>
  <si>
    <t>Interno: dependencia</t>
  </si>
  <si>
    <t>Interno: dependencia, alta dirección y consejo directivo</t>
  </si>
  <si>
    <t>En función de usuarios, como se ven afectados por las acciones que hacemos o dejamos de hacer</t>
  </si>
  <si>
    <t>Externo, ejemplo: si existiera un ranking, como nos vemos o estamos calificados a nviel departamental</t>
  </si>
  <si>
    <t>Externo pero a nivel nacional, el ejemplo de la persona que se amarra afuera del MEN y eso sale en las  noticias</t>
  </si>
  <si>
    <t>Instrumentos de planificación que no responden con la realidad insttitucional</t>
  </si>
  <si>
    <t xml:space="preserve">Inadecuado proceso de planeación con los grupos de valor y partes interesadas
</t>
  </si>
  <si>
    <t xml:space="preserve">La Alta Dirección gestiona la incorporación de los grupos de valor en los ejercicios de planeación institucional </t>
  </si>
  <si>
    <t xml:space="preserve">Inadecuada  verificación de los documentos que soportan la formación, experiencia y el informe de evaluación de competencias de los candidatos.
</t>
  </si>
  <si>
    <t>Posibildad de afectación reputacional institucional por que no se  adelantan los procesos y actividades planeadas en el área de bienestar debido a una insuficiente asignación de recursos económicos</t>
  </si>
  <si>
    <t xml:space="preserve">Insuficiente asignación de recursos económicos
</t>
  </si>
  <si>
    <t>Que el servidor vinculado no cumple con los requisitos establecidos para ocupar el cargo.</t>
  </si>
  <si>
    <t xml:space="preserve">Posibildad de afectación reputacional institucional porque el servidor vinculado no cumple con los requisitos establecidos para ocupar el cargo debido a una Inadecuada  verificación de los documentos que soportan la formación, experiencia y el informe de evaluación de competencias de los candidatos.
</t>
  </si>
  <si>
    <t>El profesional de talento humano verifica la  Lista de Chequeo que se utiliza para que las personas a vincularse a la institución aporten todos los documentos de su Hoja de Vida con los respectivos soportes</t>
  </si>
  <si>
    <t>El profesional de talento humano verifica las hojas de vida de los candidatos con los requerimientos del cargo de acuerdo al manual de funciones</t>
  </si>
  <si>
    <t>La Alta Dirección, junto con la profesional de Talento Humano, gestiona la provisión de cargos vacantes ante la comisión nacional de servicio civil (CNSC) mediante concursos de méritos</t>
  </si>
  <si>
    <t>El profesional de Talento Humano verifica que los candidatos a ocupar el cargo no presenten riesgo de conflicto de intereses por cualquiera de las causales que indica la ruta para la gestión del conflicto de interés institucional</t>
  </si>
  <si>
    <t xml:space="preserve">Deficiencia en la elaboración de los informes de ley </t>
  </si>
  <si>
    <t>Posibildad de afectación  reputacional por deficiencia en la elaboración de los informes de ley porque no se entregan a tiempo los insumos para la consolidación de los mismos</t>
  </si>
  <si>
    <t>que no se entregan a tiempo los insumos para la consolidación de los mismos</t>
  </si>
  <si>
    <t xml:space="preserve">EL jefe de control interno verifica con antelación la pertinencia de la información empleada como insumo </t>
  </si>
  <si>
    <t>La alta dirección determina las directrices necesarias para la presentación de los informes</t>
  </si>
  <si>
    <t>Jefe de control interno</t>
  </si>
  <si>
    <t xml:space="preserve">Proyectar la información a los responsables con fechas límites y verificar los insumos con antelación </t>
  </si>
  <si>
    <t>Definir directrices claras para la presentación de los informes</t>
  </si>
  <si>
    <t>Rectoría</t>
  </si>
  <si>
    <t>El profesional de investigación formula proyectos  alineados con las demandas territoriales en ciencia, tecnología e innovación y competitividad</t>
  </si>
  <si>
    <t>Formular proyectos enfocados en ciencia, tecnología, innovación y competitividad de acuerdo a las demandas territoriales o necesidades de la institución</t>
  </si>
  <si>
    <t>Coordinación de investigación</t>
  </si>
  <si>
    <t>Alta Dirección</t>
  </si>
  <si>
    <t>Jefe detalento humano</t>
  </si>
  <si>
    <t xml:space="preserve">Revisar la documentación con la lista de chequeo </t>
  </si>
  <si>
    <t xml:space="preserve">Revisar los requisitos del cargo con el manual de funciones </t>
  </si>
  <si>
    <t>Gestionar la provisión de cargos ante la CNSC</t>
  </si>
  <si>
    <t>Alta dirección y jefe de talento  humano</t>
  </si>
  <si>
    <t xml:space="preserve">Revisar las causales de conflicto de interes al momento de vinculación de funcionarios </t>
  </si>
  <si>
    <t>Vicerrector administrativo y financiero
Lider de TI</t>
  </si>
  <si>
    <t>Que no se adelantan los procesos y actividades planeadas en el área de bienestar</t>
  </si>
  <si>
    <t>Contatar personal para apoyar el área de bienestar</t>
  </si>
  <si>
    <t>Los profesionales vinculados al área de bienestar implementan el plan de trabajo establecido para tal fin en cada vigencia</t>
  </si>
  <si>
    <t>Los supervisores de los contratos gestionan la planeación oportuna de las necesidades plasmadas en el PAA</t>
  </si>
  <si>
    <t>Vicerrectoría administrativa y financiewra</t>
  </si>
  <si>
    <t xml:space="preserve">Posibildad de afectación reputacional  por que los instrumentos de planificación no responden con la realidad institucional debido a un inadecuado proceso de planeación con los grupos de valor y partes interesadas
</t>
  </si>
  <si>
    <t>oficina de planeación</t>
  </si>
  <si>
    <t>Posibildad de afectación económico y reputacional institucional por que no se  adelantan las gestiones para los programas de extensión debido a una insuficiente asignación de recursos económicos</t>
  </si>
  <si>
    <t xml:space="preserve">Que no se adelantan llas gestiones para los programas de extensión </t>
  </si>
  <si>
    <t>Que no se adelantan las gestiones para la ejecución de capacitacionesy movilidades académicas salientes y entrantes</t>
  </si>
  <si>
    <t xml:space="preserve">Posibildad de afectación económico y reputacional  por que no se  adelantan las gestiones para la ejecución de capacitaciones y movilidades académicas salientes y entrantes debido a una insuficiente asignación de recursos económicos </t>
  </si>
  <si>
    <t>Elaborar un plan de acción de cada vigencia con las actividades y necesidades para hacer un control y monitoreo del presupuesto</t>
  </si>
  <si>
    <t xml:space="preserve">Profesional Especializado de Extensión y Proyección Social
Profesional Universitario de Lenguas y Cultura </t>
  </si>
  <si>
    <t xml:space="preserve">Los profesionales del proceso gestionan con antelación los recursos económicos para el funcionamiento del área </t>
  </si>
  <si>
    <t xml:space="preserve">La alta dirección gestiona los recursos necesarios para garantizar el normal funcionamiento de los programas de extensión </t>
  </si>
  <si>
    <t xml:space="preserve">Incluir dentro de la planeación estratégica las necesidades de extensión de acuerdo a los planes de acción respectivos </t>
  </si>
  <si>
    <t xml:space="preserve">Se realiza la planeación para identificar las necesidades del área de extensión y su alineación dentro de los planes de acción de la entidad </t>
  </si>
  <si>
    <t>No garantizar la correcta ejecución de la oferta  académica institucional</t>
  </si>
  <si>
    <t xml:space="preserve">Pérdida o no renovación de los registros calificados  </t>
  </si>
  <si>
    <t>Posibilidad de pérdida reputacional por no garantizar la correcta ejecución de la oferta académica institucional debido a  la pérdida o no renovación de los registros calificados</t>
  </si>
  <si>
    <t xml:space="preserve">El área de vicerrectoría academica realiza el seguimiento a la ejecución de los programas </t>
  </si>
  <si>
    <t xml:space="preserve">Revisar el documento de cada programa para hacer el seguimiento al cumplimiento de lo allí consignado </t>
  </si>
  <si>
    <t>Vicerectoría académica</t>
  </si>
  <si>
    <t>Coordinador académico</t>
  </si>
  <si>
    <t>La alta dirección gestiona los recursos necesarios para garantizar el normal funcionamiento de los programas y proyectos de investigación, innovación, creación artística y cultural</t>
  </si>
  <si>
    <t>Posibildad de afectación económico y reputacional institucional por que no se  adelantan las gestiones para la formulación de programas y proyectos de investigación, innovación, creación artística y cultural debido a una insuficiente asignación de recursos económicos</t>
  </si>
  <si>
    <t xml:space="preserve">Que no se adelantan llas gestiones para la formulación de programas y proyectos de investigación, innovación, creación artística y cultural </t>
  </si>
  <si>
    <t xml:space="preserve">Incluir dentro de la planeación estratégica las necesidades de investigación, innovación, creación artística y cultural  de acuerdo a los planes de acción respectivos </t>
  </si>
  <si>
    <t>Posibildad de afectación reputacional debido a pérdida de Integridad de la información o configuración de los servicios gestionados por el área de sistemas debido a  ataques informáticos, fallas eléctricas, errores de configuración, errores humanos, fallas tecnológicas o vulnerabilidades  en el software y hardware</t>
  </si>
  <si>
    <t>Pérdida de Integridad de la información o configuración de los servicios gestionados por el área de sistemas</t>
  </si>
  <si>
    <t>Ataques informáticos, fallas eléctricas, errores de configuración, errores humanos, fallas tecnológicas o vulnerabilidades  en el software y hardware</t>
  </si>
  <si>
    <t>El jefe del área de sistemas convoca reunión inmediata cuando se presente un incidente o evento potencial de seguridad de la información para gestionar de manera efectiva y oportuna los incidentes de seguridad</t>
  </si>
  <si>
    <t>Coordinar  la ejecución del plan de recuperación a través de todos los líderes técnicos de los sistemas y plataformas de TI</t>
  </si>
  <si>
    <t xml:space="preserve">El jefe del área de sistemas gestiona la actualización periodica de los sistemas de información </t>
  </si>
  <si>
    <t xml:space="preserve">Coordinar  las actuaizaciones con el personal técnico </t>
  </si>
  <si>
    <t xml:space="preserve">Se revisa el historial de actualizaciones en cada uno de los sistemas de información </t>
  </si>
  <si>
    <t>Posibildad de afectación reputacional por pérdida de integridad de la información debido a  publicación en redes por parte de personal no autorizado  o modificación de  contenidos</t>
  </si>
  <si>
    <t xml:space="preserve">Pérdida  de integridad  de la información </t>
  </si>
  <si>
    <t>Publicación en redes por parte de personal no autorizado o modificación de contenidos</t>
  </si>
  <si>
    <t>El profesional encargado de la administración de las redes sociales determina los roles y responsabilidades del personal del área de comunicaciones</t>
  </si>
  <si>
    <t>Los profesionales de la oficina de planeación junto con los líderes de procesos y sus apoyos, documentan la información generada en los ejercicios de planeación institucional y participación ciudadana</t>
  </si>
  <si>
    <t xml:space="preserve"> Falta de apropiación de los productores documentales en las oficinas
</t>
  </si>
  <si>
    <t xml:space="preserve">No se implementan las TRD </t>
  </si>
  <si>
    <t xml:space="preserve">La jefe del área  gestiona el programa de capacitación en gestión documental </t>
  </si>
  <si>
    <t xml:space="preserve">El área de gestión documental incentiva las transferencias documentales mediante campaña de apropiación </t>
  </si>
  <si>
    <t xml:space="preserve">Se cuenta con el personal idóneo para las actividades del área </t>
  </si>
  <si>
    <t>Vicerrector académico</t>
  </si>
  <si>
    <t>Posibildad de afectación económica y reputacional institucional por que no se adelantan la inscripción, modificación o renovación de los registros calificados debido a un inadecuado manejo de las  condiciones de calidad</t>
  </si>
  <si>
    <t xml:space="preserve">Inadecuado manejo de las condiciones de calidad
</t>
  </si>
  <si>
    <t xml:space="preserve">No se adelantan la inscripción, modificación o renovación  de los registros calificados </t>
  </si>
  <si>
    <t xml:space="preserve">La alta dirección vincula personal especializado para el proceso de inscripción, modificación o renovación de registros calificados </t>
  </si>
  <si>
    <t xml:space="preserve">Realizar monitoreo constante del vencimiento de las renovaciones de los registros calificados
Realizar las gestiones necesarias para la inscripción de nuevos programas en el caso de que se requieran
Realizar las gestiones necesarias para la modificación en el caso de que se requieran </t>
  </si>
  <si>
    <t>Insatisfacción de los grupos de valor o sanciones de entes de contro</t>
  </si>
  <si>
    <t xml:space="preserve">Incumplimiento de los términos de ley para la atención de requerimientos 
</t>
  </si>
  <si>
    <t>Líder área servicio al ciudadano</t>
  </si>
  <si>
    <t>El líder del proceso efectúa reunión con el personal del área de servicio al ciudadano con el propósito de establecer la estrategia para atender oportunamente todos los requerimientos de los grupos de valor</t>
  </si>
  <si>
    <t xml:space="preserve">Supervisores de contratos </t>
  </si>
  <si>
    <t>Se revisa los requisitos del cargo con el manual de funciones</t>
  </si>
  <si>
    <t xml:space="preserve">Profesional Universitario de Bienestar </t>
  </si>
  <si>
    <t>Las actividades del plan de trabajo se cumplen según lo programado</t>
  </si>
  <si>
    <t xml:space="preserve">DIRECCIONAMIENTO </t>
  </si>
  <si>
    <t>Dirigir, gestionar y supervisar los recursos necesarios para el cumplimiento de objetivos y metas institucionales, con base en la normatividad vigente y políticas aplicables al sector para la mejora continua.</t>
  </si>
  <si>
    <t xml:space="preserve">GESTION ACADEMICA </t>
  </si>
  <si>
    <t>Coordinar  las actividades académicas desarrolladas en la educación superior en INFOTEP, para formar el recurso humano calificado en el Departamento Archipiélago de San Andrés, Providencia, y Santa Catalina, en las áreas de competencia de la Institución.</t>
  </si>
  <si>
    <t>Inicia con el diseño del programa, currículo y módulo académico y finaliza con la implementación de acciones correctivas o correcciones y gestión del riesgo con base en la evaluación del proceso</t>
  </si>
  <si>
    <t>Dirigir, incentivar y mantener el talento humano de INFOTEP para cumplir con los objetivos, metas y políticas institucionales, determinando competencias laborales adecuadas (educación, formación, habilidades y experiencia) para la prestación de los servicios.</t>
  </si>
  <si>
    <t>Inicia con la formulación de planes y programas para la gestión del talento humanoy finaliza con la implementación de gestión de riesgos, acciones correctivas o correcciones, con base en la evaluación de la gestión del proceso</t>
  </si>
  <si>
    <t xml:space="preserve">Planear y ejecutar programas dirigidos a estudiantes y  egresados desde los diferentes componentes del área de bienestar los cuales son: recreación y deporte, arte y cultura, salud, apoyo socioeconómico y permanencia y graduación. </t>
  </si>
  <si>
    <t>GESTION DEL TALENTO HUMANO</t>
  </si>
  <si>
    <t>BIENESTAR ESTUDIANTIL</t>
  </si>
  <si>
    <t>Inica con la formulación de instrumentos de planificación de largo, mediano y corto plazo y finaliza con la evaluación de la gestión del proceso y toma de decisiones para el mejoramiento continuo</t>
  </si>
  <si>
    <t xml:space="preserve">Inicia con la identifcación de las necesidades relacionadas con recreación y deporte, arte y cultura, salud, apoyo socioeconómico y permanencia y graduación y finaliza con la evaluación de las actividades ejecutadas </t>
  </si>
  <si>
    <t xml:space="preserve">GESTION LEGAL ADMINSTRATIVA Y FINANCIERA </t>
  </si>
  <si>
    <t>Administrar, ejecutar y gestionar los recursos necesarios para el cabal desempeño de las políticas, objetivos y metas institucionales, observando los principios de transparencia, eficiencia y eficacia, dando aplicabilidad a la normatividad vigente.</t>
  </si>
  <si>
    <t>Inicia con la Identificación de las necesidades y requerimientos y finaliza con la implementación de controles de riesgos, correctivas o correcciones, con base en la evaluación de la gestión del proceso</t>
  </si>
  <si>
    <t xml:space="preserve">EtXTENSION Y PROYECCION SOCIAL </t>
  </si>
  <si>
    <t>Coordinar y articular la relación entre la  comunidad académica y la sociedad a través de la creación de programas comunitarios coherentes con la razón de ser del INFOTEP; así como con el desarrollo de programas  de educación continuada que complementan la formación técnica profesional que dé respuesta a las necesidades sociales del entorno</t>
  </si>
  <si>
    <t>Inicia con la formulación de planes,  programas académicos de extensión, proyectos sociales, convenios  y movilidad académica Y finaliza con la mplementación de acciones  correctivas o correcciones y gestión de riesgos con base en la evaluación del proceso</t>
  </si>
  <si>
    <t>Establecer los lineamientos generales que permitan fortalecer la dimensión internacional e intercultural de INFOTEP, favoreciendo la interacción de las funciones misionales para responder a la necesidad de formar ciudadanos globales y competitivos en segunda lengua (inlgés) y en lenguaje kriol</t>
  </si>
  <si>
    <t>INTERNACIONALIZACION Y BILINGUISMO</t>
  </si>
  <si>
    <t>Inicia con la formulación de los ejes misionales del proceso y finaliza con la Implementación de acciones  correctivas o correcciones y gestión de riesgos con base en la evaluación del proceso para obtener una presencia y visiiblidad regional y mundial</t>
  </si>
  <si>
    <t>Desarrollar procesos continuos de investigación,  innovación, creación artística y cultural  que contribuyan  a la construcción y gestión del conocimiento  a través  de la ciencia, la tecnología y la innovación enmarcados bajo los lineamientos de desarrollo sostenible que permitan el cumplimiento de objetivos y metas institucionales.</t>
  </si>
  <si>
    <t xml:space="preserve">INVESTIGACION, INNOVACION, CREACION ARTISTICA Y CULTURAL </t>
  </si>
  <si>
    <t>Inicia con la formulación de planes, programas, estrategias o proyectos de investigación, innovación, creación artística y cultural y finaliza con la implementación de acciones, correctivas o correcciones y gestión de riesgos con base en la evaluación  del proceso</t>
  </si>
  <si>
    <t>Diseñar, fortalecer y mantener la infraestructura y servicios tecnológicos que soportan la gestión de la entidad, a partir del uso de tecnologías  y de desarrollos tecnológicos que permitan el logro de los objetivos institucionales.</t>
  </si>
  <si>
    <t xml:space="preserve">GESTION TECNOLOGICA </t>
  </si>
  <si>
    <t>Inicia con la identificación de las necesidades y requerimientos y finaliza con la implementación de controles de riesgos, acciones correctivas o correcciones, con base en la evaluación de la gestión del proceso</t>
  </si>
  <si>
    <t xml:space="preserve">Diseñar estrategias comunicativas y de mercadeo para mejorar la imagen de la institución </t>
  </si>
  <si>
    <t>COMUNICACIONES Y MERCADEO</t>
  </si>
  <si>
    <t>Inicia con la elaboración de los planes de comunicaciones, mercadeo y medios y finaliza con la evaluación de la gestión del proceso y toma de decisiones para el mejoramiento continuo</t>
  </si>
  <si>
    <t xml:space="preserve">Adelantar la planificación, manejo y organización de la información documental producida y recibida por el INFOTEP, desde su origen hasta su destino final con el objeto de facilitar su utilización y conservación </t>
  </si>
  <si>
    <t>Inicia con la identificación de las necesidades o requerimientos por parte del proceso y/o usuarios hacia la gestión de información documental Y finaliza con la iImplementación  de controles de riesgos,, correctivas o correcciones, con base en la evaluación de la gestión del proceso</t>
  </si>
  <si>
    <t xml:space="preserve">GESTION DOCUMENTAL </t>
  </si>
  <si>
    <t xml:space="preserve">Brindar atención con calidad y oportunidad a los grupos de valor, mediante la implementación de estrategias para atender la demanda de los ciudadanos en trámites, servicios, relacionado con la presentación , tratamiento y radicación de las peticiones presentadas verbalmente, peticiones por escrito, quejas, reclamos, sugerencias,  denuncias y felicitaciones a través de canales de atención verificando  la  percepción  de  la  satisfacción  ciudadana  en  el marco de los servicios y trámites misionales que presta la entidad </t>
  </si>
  <si>
    <t>SERVICIO AL CIUDADANO</t>
  </si>
  <si>
    <t>inicia con la presentación de las solicitudes de trámites, servicios, peticiones, quejas, reclamos, sugerencias, denuncias y felicitaciones de la ciudadanía a través de los diferentes canales de atención y finakiza con la prestación de los servicios o atención de las PQRSDF  y la medición de la satisfacción de  los  usuarios  frente  a  la  prestación  de  los trámites y servicios.</t>
  </si>
  <si>
    <t>SISTEMA INTERNO DE ASEGURAMIENTO DE LA CALIDAD</t>
  </si>
  <si>
    <t>Asegurar la calidad y mejoramiento continuo de las funciones institucionales a partir de la consolidación de una cultura de la calidad, mediante la cual se articule la planeación, la gestión, la evaluación y la autorregulación como aporte a la formación integral y desarrollo social.</t>
  </si>
  <si>
    <t>Desde la planeación y finaliza  con la implementación de acciones correctivas o correcciones y gestión del riesgo con base en la evaluación del proceso con el fin de tomar decisiones</t>
  </si>
  <si>
    <t>Evaluar el  Sistema  de Control  Interno del  INFOTEP,  desde el Rol de aveluador Independiente -  Estableciendo y aplicado  procesos y procedimientos de auditoria, evaluacion, seguimiento y  acompañamiento que ayuden a verificar la efectividad de los controles definidos por El INFOTEP en los diferentes procesos con el propósito de contribuir al desempeño de la gestión institucional en cada vigencia</t>
  </si>
  <si>
    <t>Inicia con la definición  y aprobacion del plan de trabajo de Control Interno (Plan Anual de Auditoría) para la generación y entrega de informes a la Alta Dirección y líderes de los procesos  que  ayuden a verificar la efectividad de los controles definidos por El INFOTEP  para el alcance de los objetivos y metas institucionales y finaliza con la ejecucion de las actividades de dichoplan   y  finaliza con la presentación de los resultados al Comité Institucional de Coordinación de Control Interno y la  implementación y cierre de acciones preventivas, correctivas y correcciones por parte del proceso  cuando apliquen</t>
  </si>
  <si>
    <t>GESTION Y EVALUACION INTEGRAL</t>
  </si>
  <si>
    <t>El coordinador academico diligencia las plantillas  de su competencia con la información académica requierida para ser cargada al SNIES</t>
  </si>
  <si>
    <t>Diiligenciar la información del SNIES relacionada con el área  de forma semestral para mantener y actualizar la información académica</t>
  </si>
  <si>
    <t>El almacenista realiza el monitoreo al PAA y planeación el seguimiento respectivo</t>
  </si>
  <si>
    <t>El monitoreo al PAA es realizado por el área de almacén y el seguimiento al mismo es ejecutado por el área de planeación de forma trimestral  para  verificar el cumplimiento, contenido en el mismo y tomar decisiones inmediatas</t>
  </si>
  <si>
    <t>Convocar a los grupos de valor en los ejercicios de planeación institucional</t>
  </si>
  <si>
    <t>Monitorear continuamente y crear alertas tempranas a los líderes de áreas para la respuesta dentro de los términos de ley</t>
  </si>
  <si>
    <t>La revisión de los programas académicos se lleva a cabo según los documentos maestros de cada programa con la supervision continua de la vicerrectoria academica y el MEN</t>
  </si>
  <si>
    <t>Se lleva a cabo el cargo de la informacion en el SNIES con el apoyo de un experto técnico externo</t>
  </si>
  <si>
    <t>Definir  con todo el equipo de comunicaciones la asignación  de los roles y responsabilidades de forma que solo el personal autorizado acceda a las redes sociales de la entidad</t>
  </si>
  <si>
    <t xml:space="preserve">Líder del área de comunicaciones - planeacion </t>
  </si>
  <si>
    <t>Se  tienen claramente definidos los roles y responsabilidades para facebook, instagram y youtube.</t>
  </si>
  <si>
    <t>Los profesionales de planeación recopilan la información necesaría por parte de los grupos de valor en aras de la mejora continua dentro del proceso de planeación estrategica de la entidad</t>
  </si>
  <si>
    <t>Posibilidad de afectación reputacional porque no se implementan las TRD debido a la falta de apropiación de los productores documentales en las oficinas</t>
  </si>
  <si>
    <t>Se realizaron varias actividades dentro de las estrategias de implementacion del programa especifico de capacitacion en gestion documental</t>
  </si>
  <si>
    <t>Realizar jornadas de capacitación en manejo de las TRD</t>
  </si>
  <si>
    <t xml:space="preserve">Se continuo con los procesos de contratación y se realizan los respectivos seguimientos de ejecucion  de las actividades enmarcadas dentro del plan de acción institucional </t>
  </si>
  <si>
    <t>La Alta Dirección aprueba la contratación del personal requerido para apoyar el área de bienestar en la ejecución de las actividades planteadas en el plan de trabajo</t>
  </si>
  <si>
    <t>El plan de trabajo se elabora en cada vigencia de acuerdo con las actividades del plan de accion institucional</t>
  </si>
  <si>
    <t>Se cuenta con un formato de  reporte  a CSIRT  de incidentes en caso de que se presenten con las acciones a implementar</t>
  </si>
  <si>
    <t>Se realiza la verifcación de los requisitos para ocupar un cargo mediante verificacion de la lista de chequeo</t>
  </si>
  <si>
    <t xml:space="preserve">En la actualidad hay 3 cargos de carrera administrativa </t>
  </si>
  <si>
    <t xml:space="preserve">El jefe de control interno envia con antelación las necesidades de información a las áreas responsables para la consolidación de los informes de ley  de forma que se remitan dentro del tiempo estipulado para su presentación ante los organismos de control </t>
  </si>
  <si>
    <t xml:space="preserve">Posibilidad de pérdida reputacional por insatisfacción de los grupos de valor o sanciones de entes de control debido al incumplimiento de los términos de ley para la atención de requerimientos </t>
  </si>
  <si>
    <t>Elaborar con tiempo los estudios previos y documentos soportes para el proceso de contratación por parte de cada uno de los supervisores</t>
  </si>
  <si>
    <t>Los supervisores de contratos envían a tiempo sus necesidades a contratar  y se actualiza el PAA de acuuerdo a las necesidades de contratacion de cada area</t>
  </si>
  <si>
    <t xml:space="preserve">El almacenista chequea constamente el PAA para generar alertas tempranas y el área de planeación realiza el seguimiento trimestral para determinar la ejecucion de avance del mismo </t>
  </si>
  <si>
    <t>Fomentar la participación de los grupos de valor en los ejercicios de planeación institucional</t>
  </si>
  <si>
    <t>Se involucró a los grupos de valor en los procesos de planeacion estrategica de la entidad, asì como en el àrea misional para obtener infromaciòn de retorno que sirva para la mejora continua</t>
  </si>
  <si>
    <t>Para ocupar el cargo de funcionarios se diligencia un formato de declaración de conflicto de interés según lo estipulado por Funciòn Pùbica</t>
  </si>
  <si>
    <t>Realizar una jornada de apropiación de las transferencias documentales  dentro de las actividades de MIPG</t>
  </si>
  <si>
    <t>Se han  realizado jonadas de sensibilizacion para llevar a cabo las transferencias documentales pero para este periodo no se han realizado por parte de los productores documentales</t>
  </si>
  <si>
    <t>Se tiene contratada a una persona para realizar el monitoreo de las fechas de vencimiento de los programas vigentes</t>
  </si>
  <si>
    <t>No se ha realizado convocatoria interna a la fecha de proyectos dada la ejecuciòn anterior de los proyectos de investigaciòn 2024 en curso para lo cual se ha fortalecido la presentaciòn de proyectos en convocatorias externas</t>
  </si>
  <si>
    <t>Se realiza diariamente el monitoreo de las PQRSD que ingresan dentro del SAC y se les realiza alertas tempranas a los responsables para que respondan dentro del tiempo establecido. En caso de que no se cumplan con los tiempos de respuesta, el MEN informa la situacion para evitar nuevos incumplimientos.</t>
  </si>
  <si>
    <t>Las actividades a ejecutar se encuentran dentro del plan de acción de esta vigencia</t>
  </si>
  <si>
    <t xml:space="preserve">La alta dirección define las directrices para la respuesta a los informes y le informa al jefe de control interno para su elaboracion y presentacion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</si>
</sst>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0"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sz val="8"/>
      <color theme="1"/>
      <name val="Calibri"/>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9F9FF"/>
        <bgColor indexed="64"/>
      </patternFill>
    </fill>
  </fills>
  <borders count="77">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9" fontId="15" fillId="0" borderId="0" applyFont="0" applyFill="0" applyBorder="0" applyAlignment="0" applyProtection="0"/>
    <xf numFmtId="0" fontId="48" fillId="0" borderId="0"/>
    <xf numFmtId="0" fontId="49" fillId="0" borderId="0"/>
    <xf numFmtId="0" fontId="5" fillId="0" borderId="0"/>
  </cellStyleXfs>
  <cellXfs count="38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textRotation="90"/>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Alignment="1">
      <alignment vertical="center"/>
    </xf>
    <xf numFmtId="0" fontId="30" fillId="0" borderId="0" xfId="0" applyFont="1"/>
    <xf numFmtId="0" fontId="28" fillId="0" borderId="0" xfId="0" applyFont="1"/>
    <xf numFmtId="0" fontId="0" fillId="0" borderId="0" xfId="0" pivotButton="1"/>
    <xf numFmtId="0" fontId="13" fillId="0" borderId="0" xfId="0" applyFont="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xf numFmtId="0" fontId="50" fillId="3" borderId="52" xfId="2" applyFont="1" applyFill="1" applyBorder="1"/>
    <xf numFmtId="0" fontId="50" fillId="3" borderId="53" xfId="2" applyFont="1" applyFill="1" applyBorder="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xf numFmtId="0" fontId="55" fillId="3" borderId="0" xfId="0" applyFont="1" applyFill="1" applyAlignment="1">
      <alignment horizontal="left" vertical="center" wrapText="1"/>
    </xf>
    <xf numFmtId="0" fontId="56" fillId="3" borderId="0" xfId="0" applyFont="1" applyFill="1" applyAlignment="1">
      <alignment horizontal="left" vertical="top" wrapText="1"/>
    </xf>
    <xf numFmtId="0" fontId="50" fillId="3" borderId="0" xfId="2" applyFont="1" applyFill="1"/>
    <xf numFmtId="0" fontId="50" fillId="3" borderId="15" xfId="2" applyFont="1" applyFill="1" applyBorder="1"/>
    <xf numFmtId="0" fontId="50" fillId="3" borderId="16" xfId="2" applyFont="1" applyFill="1" applyBorder="1"/>
    <xf numFmtId="0" fontId="50" fillId="3" borderId="18" xfId="2" applyFont="1" applyFill="1" applyBorder="1"/>
    <xf numFmtId="0" fontId="50" fillId="3" borderId="17" xfId="2" applyFont="1" applyFill="1" applyBorder="1"/>
    <xf numFmtId="0" fontId="54" fillId="3" borderId="0" xfId="2" applyFont="1" applyFill="1" applyAlignment="1">
      <alignment horizontal="left" vertical="center" wrapText="1"/>
    </xf>
    <xf numFmtId="0" fontId="50" fillId="3" borderId="0" xfId="2" applyFont="1" applyFill="1" applyAlignment="1">
      <alignment horizontal="left" vertical="center" wrapText="1"/>
    </xf>
    <xf numFmtId="0" fontId="50" fillId="3" borderId="0" xfId="2" quotePrefix="1" applyFont="1" applyFill="1" applyAlignment="1">
      <alignment horizontal="left" vertical="center" wrapText="1"/>
    </xf>
    <xf numFmtId="0" fontId="52" fillId="3" borderId="14" xfId="2" quotePrefix="1" applyFont="1" applyFill="1" applyBorder="1" applyAlignment="1">
      <alignment horizontal="left" vertical="top" wrapText="1"/>
    </xf>
    <xf numFmtId="0" fontId="53" fillId="3" borderId="0" xfId="2" quotePrefix="1" applyFont="1" applyFill="1" applyAlignment="1">
      <alignment horizontal="left" vertical="top" wrapText="1"/>
    </xf>
    <xf numFmtId="0" fontId="53" fillId="3" borderId="15" xfId="2" quotePrefix="1" applyFont="1" applyFill="1" applyBorder="1" applyAlignment="1">
      <alignment horizontal="left" vertical="top" wrapText="1"/>
    </xf>
    <xf numFmtId="0" fontId="1" fillId="0" borderId="2" xfId="0" applyFont="1" applyBorder="1" applyAlignment="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0" fontId="51" fillId="14" borderId="48" xfId="2" applyFont="1" applyFill="1" applyBorder="1" applyAlignment="1">
      <alignment horizontal="center" vertical="center" wrapText="1"/>
    </xf>
    <xf numFmtId="0" fontId="51" fillId="14" borderId="49" xfId="2" applyFont="1" applyFill="1" applyBorder="1" applyAlignment="1">
      <alignment horizontal="center" vertical="center" wrapText="1"/>
    </xf>
    <xf numFmtId="0" fontId="51" fillId="14" borderId="50" xfId="2" applyFont="1" applyFill="1" applyBorder="1" applyAlignment="1">
      <alignment horizontal="center" vertical="center" wrapText="1"/>
    </xf>
    <xf numFmtId="0" fontId="50" fillId="0" borderId="14" xfId="2" quotePrefix="1" applyFont="1" applyBorder="1" applyAlignment="1">
      <alignment horizontal="left" vertical="center" wrapText="1"/>
    </xf>
    <xf numFmtId="0" fontId="50" fillId="0" borderId="0" xfId="2" quotePrefix="1" applyFont="1" applyAlignment="1">
      <alignment horizontal="left" vertical="center" wrapText="1"/>
    </xf>
    <xf numFmtId="0" fontId="50" fillId="0" borderId="15" xfId="2" quotePrefix="1" applyFont="1" applyBorder="1" applyAlignment="1">
      <alignment horizontal="left" vertical="center" wrapText="1"/>
    </xf>
    <xf numFmtId="0" fontId="50" fillId="0" borderId="68" xfId="2" quotePrefix="1" applyFont="1" applyBorder="1" applyAlignment="1">
      <alignment horizontal="left" vertical="center" wrapText="1"/>
    </xf>
    <xf numFmtId="0" fontId="50" fillId="0" borderId="69" xfId="2" quotePrefix="1" applyFont="1" applyBorder="1" applyAlignment="1">
      <alignment horizontal="left" vertical="center" wrapText="1"/>
    </xf>
    <xf numFmtId="0" fontId="50" fillId="0" borderId="70" xfId="2" quotePrefix="1" applyFont="1" applyBorder="1" applyAlignment="1">
      <alignment horizontal="left" vertical="center" wrapText="1"/>
    </xf>
    <xf numFmtId="0" fontId="52" fillId="3" borderId="51" xfId="2" quotePrefix="1" applyFont="1" applyFill="1" applyBorder="1" applyAlignment="1">
      <alignment horizontal="left" vertical="top" wrapText="1"/>
    </xf>
    <xf numFmtId="0" fontId="53" fillId="3" borderId="52" xfId="2" quotePrefix="1" applyFont="1" applyFill="1" applyBorder="1" applyAlignment="1">
      <alignment horizontal="left" vertical="top" wrapText="1"/>
    </xf>
    <xf numFmtId="0" fontId="53" fillId="3" borderId="53" xfId="2" quotePrefix="1" applyFont="1" applyFill="1" applyBorder="1" applyAlignment="1">
      <alignment horizontal="left" vertical="top" wrapText="1"/>
    </xf>
    <xf numFmtId="0" fontId="50" fillId="0" borderId="14" xfId="2" quotePrefix="1" applyFont="1" applyBorder="1" applyAlignment="1">
      <alignment horizontal="left" vertical="top" wrapText="1"/>
    </xf>
    <xf numFmtId="0" fontId="50" fillId="0" borderId="0" xfId="2" quotePrefix="1" applyFont="1" applyAlignment="1">
      <alignment horizontal="left" vertical="top" wrapText="1"/>
    </xf>
    <xf numFmtId="0" fontId="50" fillId="0" borderId="15" xfId="2" quotePrefix="1" applyFont="1" applyBorder="1" applyAlignment="1">
      <alignment horizontal="left" vertical="top" wrapText="1"/>
    </xf>
    <xf numFmtId="0" fontId="55" fillId="14" borderId="54" xfId="3" applyFont="1" applyFill="1" applyBorder="1" applyAlignment="1">
      <alignment horizontal="center" vertical="center" wrapText="1"/>
    </xf>
    <xf numFmtId="0" fontId="55" fillId="14" borderId="55" xfId="3" applyFont="1" applyFill="1" applyBorder="1" applyAlignment="1">
      <alignment horizontal="center" vertical="center" wrapText="1"/>
    </xf>
    <xf numFmtId="0" fontId="55" fillId="14" borderId="56" xfId="2" applyFont="1" applyFill="1" applyBorder="1" applyAlignment="1">
      <alignment horizontal="center" vertical="center"/>
    </xf>
    <xf numFmtId="0" fontId="55" fillId="14" borderId="57" xfId="2" applyFont="1" applyFill="1" applyBorder="1" applyAlignment="1">
      <alignment horizontal="center" vertical="center"/>
    </xf>
    <xf numFmtId="0" fontId="2" fillId="3" borderId="68" xfId="2" quotePrefix="1" applyFont="1" applyFill="1" applyBorder="1" applyAlignment="1">
      <alignment horizontal="justify" vertical="center" wrapText="1"/>
    </xf>
    <xf numFmtId="0" fontId="2" fillId="3" borderId="69" xfId="2" quotePrefix="1" applyFont="1" applyFill="1" applyBorder="1" applyAlignment="1">
      <alignment horizontal="justify" vertical="center" wrapText="1"/>
    </xf>
    <xf numFmtId="0" fontId="2" fillId="3" borderId="70" xfId="2" quotePrefix="1" applyFont="1" applyFill="1" applyBorder="1" applyAlignment="1">
      <alignment horizontal="justify" vertical="center" wrapText="1"/>
    </xf>
    <xf numFmtId="0" fontId="55" fillId="3" borderId="58" xfId="3" applyFont="1" applyFill="1" applyBorder="1" applyAlignment="1">
      <alignment horizontal="left" vertical="top" wrapText="1" readingOrder="1"/>
    </xf>
    <xf numFmtId="0" fontId="55" fillId="3" borderId="59" xfId="3" applyFont="1" applyFill="1" applyBorder="1" applyAlignment="1">
      <alignment horizontal="left" vertical="top" wrapText="1" readingOrder="1"/>
    </xf>
    <xf numFmtId="0" fontId="56" fillId="3" borderId="60" xfId="2" applyFont="1" applyFill="1" applyBorder="1" applyAlignment="1">
      <alignment horizontal="justify" vertical="center" wrapText="1"/>
    </xf>
    <xf numFmtId="0" fontId="56" fillId="3" borderId="61" xfId="2" applyFont="1" applyFill="1" applyBorder="1" applyAlignment="1">
      <alignment horizontal="justify" vertical="center" wrapText="1"/>
    </xf>
    <xf numFmtId="0" fontId="55" fillId="3" borderId="62" xfId="0" applyFont="1" applyFill="1" applyBorder="1" applyAlignment="1">
      <alignment horizontal="left" vertical="center" wrapText="1"/>
    </xf>
    <xf numFmtId="0" fontId="55" fillId="3" borderId="63" xfId="0" applyFont="1" applyFill="1" applyBorder="1" applyAlignment="1">
      <alignment horizontal="left" vertical="center" wrapText="1"/>
    </xf>
    <xf numFmtId="0" fontId="56" fillId="3" borderId="64" xfId="2" applyFont="1" applyFill="1" applyBorder="1" applyAlignment="1">
      <alignment horizontal="justify" vertical="center" wrapText="1"/>
    </xf>
    <xf numFmtId="0" fontId="56" fillId="3" borderId="65" xfId="2" applyFont="1" applyFill="1" applyBorder="1" applyAlignment="1">
      <alignment horizontal="justify" vertical="center" wrapText="1"/>
    </xf>
    <xf numFmtId="0" fontId="50" fillId="3" borderId="14" xfId="2" applyFont="1" applyFill="1" applyBorder="1" applyAlignment="1">
      <alignment horizontal="left" vertical="top" wrapText="1"/>
    </xf>
    <xf numFmtId="0" fontId="50" fillId="3" borderId="0" xfId="2" applyFont="1" applyFill="1" applyAlignment="1">
      <alignment horizontal="left" vertical="top" wrapText="1"/>
    </xf>
    <xf numFmtId="0" fontId="50" fillId="3" borderId="15" xfId="2" applyFont="1" applyFill="1" applyBorder="1" applyAlignment="1">
      <alignment horizontal="left" vertical="top" wrapText="1"/>
    </xf>
    <xf numFmtId="0" fontId="55" fillId="3" borderId="71" xfId="0" applyFont="1" applyFill="1" applyBorder="1" applyAlignment="1">
      <alignment horizontal="left" vertical="center" wrapText="1"/>
    </xf>
    <xf numFmtId="0" fontId="55" fillId="3" borderId="72" xfId="0" applyFont="1" applyFill="1" applyBorder="1" applyAlignment="1">
      <alignment horizontal="left" vertical="center" wrapText="1"/>
    </xf>
    <xf numFmtId="0" fontId="55" fillId="3" borderId="73" xfId="0" applyFont="1" applyFill="1" applyBorder="1" applyAlignment="1">
      <alignment horizontal="left" vertical="center" wrapText="1"/>
    </xf>
    <xf numFmtId="0" fontId="55" fillId="3" borderId="74" xfId="0" applyFont="1" applyFill="1" applyBorder="1" applyAlignment="1">
      <alignment horizontal="left" vertical="center" wrapText="1"/>
    </xf>
    <xf numFmtId="0" fontId="56" fillId="3" borderId="66" xfId="0" applyFont="1" applyFill="1" applyBorder="1" applyAlignment="1">
      <alignment horizontal="justify" vertical="center" wrapText="1"/>
    </xf>
    <xf numFmtId="0" fontId="56" fillId="3" borderId="67" xfId="0" applyFont="1" applyFill="1" applyBorder="1" applyAlignment="1">
      <alignment horizontal="justify" vertical="center"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 borderId="6"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7" xfId="0" applyFont="1" applyFill="1" applyBorder="1" applyAlignment="1">
      <alignment horizontal="center" vertical="center"/>
    </xf>
    <xf numFmtId="0" fontId="26" fillId="2" borderId="28" xfId="0" applyFont="1" applyFill="1" applyBorder="1" applyAlignment="1">
      <alignment horizontal="center" vertical="center"/>
    </xf>
    <xf numFmtId="0" fontId="26" fillId="2" borderId="29" xfId="0" applyFont="1" applyFill="1" applyBorder="1" applyAlignment="1">
      <alignment horizontal="center" vertical="center"/>
    </xf>
    <xf numFmtId="0" fontId="26" fillId="2" borderId="30" xfId="0" applyFont="1" applyFill="1" applyBorder="1" applyAlignment="1">
      <alignment horizontal="center" vertical="center"/>
    </xf>
    <xf numFmtId="0" fontId="26" fillId="2" borderId="3" xfId="0" applyFont="1" applyFill="1" applyBorder="1" applyAlignment="1">
      <alignment horizontal="center" vertical="center"/>
    </xf>
    <xf numFmtId="0" fontId="26" fillId="2" borderId="31" xfId="0" applyFont="1" applyFill="1" applyBorder="1" applyAlignment="1">
      <alignment horizontal="center" vertical="center"/>
    </xf>
    <xf numFmtId="0" fontId="26" fillId="2" borderId="32" xfId="0" applyFont="1" applyFill="1" applyBorder="1" applyAlignment="1">
      <alignment horizontal="center" vertical="center"/>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1" fillId="3" borderId="0" xfId="0" applyFont="1" applyFill="1" applyAlignment="1">
      <alignment horizontal="left" vertical="center"/>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textRotation="90" wrapText="1"/>
    </xf>
    <xf numFmtId="0" fontId="4" fillId="2" borderId="5" xfId="0" applyFont="1" applyFill="1" applyBorder="1" applyAlignment="1">
      <alignment horizontal="center" vertical="center" textRotation="90" wrapText="1"/>
    </xf>
    <xf numFmtId="0" fontId="27" fillId="2" borderId="4" xfId="0" applyFont="1" applyFill="1" applyBorder="1" applyAlignment="1">
      <alignment horizontal="center" vertical="center" textRotation="90"/>
    </xf>
    <xf numFmtId="0" fontId="27" fillId="2" borderId="5" xfId="0" applyFont="1" applyFill="1" applyBorder="1" applyAlignment="1">
      <alignment horizontal="center" vertical="center" textRotation="90"/>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textRotation="90" wrapText="1"/>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0" fontId="1" fillId="0" borderId="4" xfId="0" applyFont="1" applyBorder="1" applyAlignment="1">
      <alignment horizontal="center" vertical="top"/>
    </xf>
    <xf numFmtId="0" fontId="1" fillId="0" borderId="8" xfId="0" applyFont="1" applyBorder="1" applyAlignment="1">
      <alignment horizontal="center" vertical="top"/>
    </xf>
    <xf numFmtId="0" fontId="1" fillId="0" borderId="5" xfId="0" applyFont="1" applyBorder="1" applyAlignment="1">
      <alignment horizontal="center" vertical="top"/>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Border="1" applyAlignment="1" applyProtection="1">
      <alignment horizontal="center" vertical="top" wrapText="1"/>
      <protection hidden="1"/>
    </xf>
    <xf numFmtId="0" fontId="4" fillId="0" borderId="8" xfId="0" applyFont="1" applyBorder="1" applyAlignment="1" applyProtection="1">
      <alignment horizontal="center" vertical="top" wrapText="1"/>
      <protection hidden="1"/>
    </xf>
    <xf numFmtId="0" fontId="4" fillId="0" borderId="5" xfId="0"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6" xfId="0" applyFont="1" applyBorder="1" applyAlignment="1">
      <alignment horizontal="left" vertical="center" wrapText="1"/>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59" fillId="16" borderId="75" xfId="0" applyFont="1" applyFill="1" applyBorder="1" applyAlignment="1" applyProtection="1">
      <alignment horizontal="center" vertical="center" wrapText="1"/>
      <protection locked="0"/>
    </xf>
    <xf numFmtId="0" fontId="59" fillId="16" borderId="76" xfId="0" applyFont="1" applyFill="1" applyBorder="1" applyAlignment="1" applyProtection="1">
      <alignment horizontal="center" vertical="center" wrapText="1"/>
      <protection locked="0"/>
    </xf>
    <xf numFmtId="0" fontId="26" fillId="0" borderId="0" xfId="0" applyFont="1" applyAlignment="1">
      <alignment horizontal="center" vertical="center" wrapText="1"/>
    </xf>
    <xf numFmtId="0" fontId="21" fillId="5" borderId="14" xfId="0" applyFont="1" applyFill="1" applyBorder="1" applyAlignment="1" applyProtection="1">
      <alignment horizontal="center" wrapText="1" readingOrder="1"/>
      <protection hidden="1"/>
    </xf>
    <xf numFmtId="0" fontId="21" fillId="5" borderId="0" xfId="0" applyFont="1" applyFill="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18" fillId="0" borderId="19" xfId="0" applyFont="1" applyBorder="1" applyAlignment="1">
      <alignment horizontal="center" vertical="center" wrapText="1"/>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3"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5" xfId="0" applyFont="1" applyBorder="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4" fillId="0" borderId="17" xfId="0" applyFont="1" applyBorder="1" applyAlignment="1">
      <alignment horizontal="center" vertical="center"/>
    </xf>
    <xf numFmtId="0" fontId="44" fillId="0" borderId="19" xfId="0" applyFont="1" applyBorder="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4" xfId="0" applyFont="1" applyBorder="1" applyAlignment="1">
      <alignment horizontal="center" vertical="center" wrapText="1"/>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cellXfs>
  <cellStyles count="5">
    <cellStyle name="Normal" xfId="0" builtinId="0"/>
    <cellStyle name="Normal - Style1 2" xfId="2"/>
    <cellStyle name="Normal 2" xfId="4"/>
    <cellStyle name="Normal 2 2" xfId="3"/>
    <cellStyle name="Porcentaje" xfId="1" builtinId="5"/>
  </cellStyles>
  <dxfs count="1474">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66"/>
        </patternFill>
      </fill>
    </dxf>
    <dxf>
      <fill>
        <patternFill>
          <bgColor rgb="FFFF0000"/>
        </patternFill>
      </fill>
    </dxf>
    <dxf>
      <fill>
        <patternFill>
          <bgColor rgb="FFFFC000"/>
        </patternFill>
      </fill>
    </dxf>
    <dxf>
      <fill>
        <patternFill>
          <bgColor rgb="FF00B05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ont>
        <color rgb="FF9C0006"/>
      </font>
      <fill>
        <patternFill>
          <bgColor rgb="FFFFC7CE"/>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FFC000"/>
        </patternFill>
      </fill>
    </dxf>
    <dxf>
      <fill>
        <patternFill>
          <bgColor rgb="FF00B050"/>
        </patternFill>
      </fill>
    </dxf>
    <dxf>
      <font>
        <color auto="1"/>
      </font>
      <fill>
        <patternFill>
          <bgColor rgb="FF92D050"/>
        </patternFill>
      </fill>
    </dxf>
    <dxf>
      <fill>
        <patternFill>
          <bgColor rgb="FFFFFF66"/>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000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auto="1"/>
      </font>
      <fill>
        <patternFill>
          <bgColor rgb="FF92D05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ill>
        <patternFill>
          <bgColor rgb="FFFF0000"/>
        </patternFill>
      </fill>
    </dxf>
    <dxf>
      <font>
        <color auto="1"/>
      </font>
      <fill>
        <patternFill>
          <bgColor rgb="FF92D05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UARIO" refreshedDate="45043.682391898146" createdVersion="6" refreshedVersion="8"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0"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1" name="Tabla1" displayName="Tabla1" ref="B209:C219" totalsRowShown="0" headerRowDxfId="3" dataDxfId="2">
  <autoFilter ref="B209:C219"/>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9.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5"/>
  <sheetViews>
    <sheetView zoomScale="110" zoomScaleNormal="110" workbookViewId="0">
      <selection activeCell="H1" sqref="H1"/>
    </sheetView>
  </sheetViews>
  <sheetFormatPr baseColWidth="10" defaultColWidth="11.42578125" defaultRowHeight="15" x14ac:dyDescent="0.25"/>
  <cols>
    <col min="1" max="1" width="2.85546875" style="83" customWidth="1"/>
    <col min="2" max="3" width="24.7109375" style="83" customWidth="1"/>
    <col min="4" max="4" width="16" style="83" customWidth="1"/>
    <col min="5" max="5" width="24.7109375" style="83" customWidth="1"/>
    <col min="6" max="6" width="27.7109375" style="83" customWidth="1"/>
    <col min="7" max="8" width="24.7109375" style="83" customWidth="1"/>
    <col min="9" max="16384" width="11.42578125" style="83"/>
  </cols>
  <sheetData>
    <row r="1" spans="2:8" ht="15.75" thickBot="1" x14ac:dyDescent="0.3"/>
    <row r="2" spans="2:8" ht="18" x14ac:dyDescent="0.25">
      <c r="B2" s="138" t="s">
        <v>166</v>
      </c>
      <c r="C2" s="139"/>
      <c r="D2" s="139"/>
      <c r="E2" s="139"/>
      <c r="F2" s="139"/>
      <c r="G2" s="139"/>
      <c r="H2" s="140"/>
    </row>
    <row r="3" spans="2:8" x14ac:dyDescent="0.25">
      <c r="B3" s="84"/>
      <c r="C3" s="85"/>
      <c r="D3" s="85"/>
      <c r="E3" s="85"/>
      <c r="F3" s="85"/>
      <c r="G3" s="85"/>
      <c r="H3" s="86"/>
    </row>
    <row r="4" spans="2:8" ht="63" customHeight="1" x14ac:dyDescent="0.25">
      <c r="B4" s="141" t="s">
        <v>209</v>
      </c>
      <c r="C4" s="142"/>
      <c r="D4" s="142"/>
      <c r="E4" s="142"/>
      <c r="F4" s="142"/>
      <c r="G4" s="142"/>
      <c r="H4" s="143"/>
    </row>
    <row r="5" spans="2:8" ht="63" customHeight="1" x14ac:dyDescent="0.25">
      <c r="B5" s="144"/>
      <c r="C5" s="145"/>
      <c r="D5" s="145"/>
      <c r="E5" s="145"/>
      <c r="F5" s="145"/>
      <c r="G5" s="145"/>
      <c r="H5" s="146"/>
    </row>
    <row r="6" spans="2:8" ht="16.5" x14ac:dyDescent="0.25">
      <c r="B6" s="147" t="s">
        <v>164</v>
      </c>
      <c r="C6" s="148"/>
      <c r="D6" s="148"/>
      <c r="E6" s="148"/>
      <c r="F6" s="148"/>
      <c r="G6" s="148"/>
      <c r="H6" s="149"/>
    </row>
    <row r="7" spans="2:8" ht="95.25" customHeight="1" x14ac:dyDescent="0.25">
      <c r="B7" s="157" t="s">
        <v>169</v>
      </c>
      <c r="C7" s="158"/>
      <c r="D7" s="158"/>
      <c r="E7" s="158"/>
      <c r="F7" s="158"/>
      <c r="G7" s="158"/>
      <c r="H7" s="159"/>
    </row>
    <row r="8" spans="2:8" ht="16.5" x14ac:dyDescent="0.25">
      <c r="B8" s="120"/>
      <c r="C8" s="121"/>
      <c r="D8" s="121"/>
      <c r="E8" s="121"/>
      <c r="F8" s="121"/>
      <c r="G8" s="121"/>
      <c r="H8" s="122"/>
    </row>
    <row r="9" spans="2:8" ht="16.5" customHeight="1" x14ac:dyDescent="0.25">
      <c r="B9" s="150" t="s">
        <v>202</v>
      </c>
      <c r="C9" s="151"/>
      <c r="D9" s="151"/>
      <c r="E9" s="151"/>
      <c r="F9" s="151"/>
      <c r="G9" s="151"/>
      <c r="H9" s="152"/>
    </row>
    <row r="10" spans="2:8" ht="44.25" customHeight="1" x14ac:dyDescent="0.25">
      <c r="B10" s="150"/>
      <c r="C10" s="151"/>
      <c r="D10" s="151"/>
      <c r="E10" s="151"/>
      <c r="F10" s="151"/>
      <c r="G10" s="151"/>
      <c r="H10" s="152"/>
    </row>
    <row r="11" spans="2:8" ht="15.75" thickBot="1" x14ac:dyDescent="0.3">
      <c r="B11" s="109"/>
      <c r="C11" s="112"/>
      <c r="D11" s="117"/>
      <c r="E11" s="118"/>
      <c r="F11" s="118"/>
      <c r="G11" s="119"/>
      <c r="H11" s="113"/>
    </row>
    <row r="12" spans="2:8" ht="15.75" thickTop="1" x14ac:dyDescent="0.25">
      <c r="B12" s="109"/>
      <c r="C12" s="153" t="s">
        <v>165</v>
      </c>
      <c r="D12" s="154"/>
      <c r="E12" s="155" t="s">
        <v>203</v>
      </c>
      <c r="F12" s="156"/>
      <c r="G12" s="112"/>
      <c r="H12" s="113"/>
    </row>
    <row r="13" spans="2:8" ht="35.25" customHeight="1" x14ac:dyDescent="0.25">
      <c r="B13" s="109"/>
      <c r="C13" s="160" t="s">
        <v>196</v>
      </c>
      <c r="D13" s="161"/>
      <c r="E13" s="162" t="s">
        <v>201</v>
      </c>
      <c r="F13" s="163"/>
      <c r="G13" s="112"/>
      <c r="H13" s="113"/>
    </row>
    <row r="14" spans="2:8" ht="17.25" customHeight="1" x14ac:dyDescent="0.25">
      <c r="B14" s="109"/>
      <c r="C14" s="160" t="s">
        <v>197</v>
      </c>
      <c r="D14" s="161"/>
      <c r="E14" s="162" t="s">
        <v>199</v>
      </c>
      <c r="F14" s="163"/>
      <c r="G14" s="112"/>
      <c r="H14" s="113"/>
    </row>
    <row r="15" spans="2:8" ht="19.5" customHeight="1" x14ac:dyDescent="0.25">
      <c r="B15" s="109"/>
      <c r="C15" s="160" t="s">
        <v>198</v>
      </c>
      <c r="D15" s="161"/>
      <c r="E15" s="162" t="s">
        <v>200</v>
      </c>
      <c r="F15" s="163"/>
      <c r="G15" s="112"/>
      <c r="H15" s="113"/>
    </row>
    <row r="16" spans="2:8" ht="69.75" customHeight="1" x14ac:dyDescent="0.25">
      <c r="B16" s="109"/>
      <c r="C16" s="160" t="s">
        <v>167</v>
      </c>
      <c r="D16" s="161"/>
      <c r="E16" s="162" t="s">
        <v>168</v>
      </c>
      <c r="F16" s="163"/>
      <c r="G16" s="112"/>
      <c r="H16" s="113"/>
    </row>
    <row r="17" spans="2:8" ht="34.5" customHeight="1" x14ac:dyDescent="0.25">
      <c r="B17" s="109"/>
      <c r="C17" s="164" t="s">
        <v>2</v>
      </c>
      <c r="D17" s="165"/>
      <c r="E17" s="166" t="s">
        <v>210</v>
      </c>
      <c r="F17" s="167"/>
      <c r="G17" s="112"/>
      <c r="H17" s="113"/>
    </row>
    <row r="18" spans="2:8" ht="27.75" customHeight="1" x14ac:dyDescent="0.25">
      <c r="B18" s="109"/>
      <c r="C18" s="164" t="s">
        <v>3</v>
      </c>
      <c r="D18" s="165"/>
      <c r="E18" s="166" t="s">
        <v>211</v>
      </c>
      <c r="F18" s="167"/>
      <c r="G18" s="112"/>
      <c r="H18" s="113"/>
    </row>
    <row r="19" spans="2:8" ht="28.5" customHeight="1" x14ac:dyDescent="0.25">
      <c r="B19" s="109"/>
      <c r="C19" s="164" t="s">
        <v>42</v>
      </c>
      <c r="D19" s="165"/>
      <c r="E19" s="166" t="s">
        <v>212</v>
      </c>
      <c r="F19" s="167"/>
      <c r="G19" s="112"/>
      <c r="H19" s="113"/>
    </row>
    <row r="20" spans="2:8" ht="72.75" customHeight="1" x14ac:dyDescent="0.25">
      <c r="B20" s="109"/>
      <c r="C20" s="164" t="s">
        <v>1</v>
      </c>
      <c r="D20" s="165"/>
      <c r="E20" s="166" t="s">
        <v>213</v>
      </c>
      <c r="F20" s="167"/>
      <c r="G20" s="112"/>
      <c r="H20" s="113"/>
    </row>
    <row r="21" spans="2:8" ht="64.5" customHeight="1" x14ac:dyDescent="0.25">
      <c r="B21" s="109"/>
      <c r="C21" s="164" t="s">
        <v>50</v>
      </c>
      <c r="D21" s="165"/>
      <c r="E21" s="166" t="s">
        <v>171</v>
      </c>
      <c r="F21" s="167"/>
      <c r="G21" s="112"/>
      <c r="H21" s="113"/>
    </row>
    <row r="22" spans="2:8" ht="71.25" customHeight="1" x14ac:dyDescent="0.25">
      <c r="B22" s="109"/>
      <c r="C22" s="164" t="s">
        <v>170</v>
      </c>
      <c r="D22" s="165"/>
      <c r="E22" s="166" t="s">
        <v>172</v>
      </c>
      <c r="F22" s="167"/>
      <c r="G22" s="112"/>
      <c r="H22" s="113"/>
    </row>
    <row r="23" spans="2:8" ht="55.5" customHeight="1" x14ac:dyDescent="0.25">
      <c r="B23" s="109"/>
      <c r="C23" s="171" t="s">
        <v>173</v>
      </c>
      <c r="D23" s="172"/>
      <c r="E23" s="166" t="s">
        <v>174</v>
      </c>
      <c r="F23" s="167"/>
      <c r="G23" s="112"/>
      <c r="H23" s="113"/>
    </row>
    <row r="24" spans="2:8" ht="42" customHeight="1" x14ac:dyDescent="0.25">
      <c r="B24" s="109"/>
      <c r="C24" s="171" t="s">
        <v>48</v>
      </c>
      <c r="D24" s="172"/>
      <c r="E24" s="166" t="s">
        <v>175</v>
      </c>
      <c r="F24" s="167"/>
      <c r="G24" s="112"/>
      <c r="H24" s="113"/>
    </row>
    <row r="25" spans="2:8" ht="59.25" customHeight="1" x14ac:dyDescent="0.25">
      <c r="B25" s="109"/>
      <c r="C25" s="171" t="s">
        <v>163</v>
      </c>
      <c r="D25" s="172"/>
      <c r="E25" s="166" t="s">
        <v>176</v>
      </c>
      <c r="F25" s="167"/>
      <c r="G25" s="112"/>
      <c r="H25" s="113"/>
    </row>
    <row r="26" spans="2:8" ht="23.25" customHeight="1" x14ac:dyDescent="0.25">
      <c r="B26" s="109"/>
      <c r="C26" s="171" t="s">
        <v>12</v>
      </c>
      <c r="D26" s="172"/>
      <c r="E26" s="166" t="s">
        <v>177</v>
      </c>
      <c r="F26" s="167"/>
      <c r="G26" s="112"/>
      <c r="H26" s="113"/>
    </row>
    <row r="27" spans="2:8" ht="30.75" customHeight="1" x14ac:dyDescent="0.25">
      <c r="B27" s="109"/>
      <c r="C27" s="171" t="s">
        <v>181</v>
      </c>
      <c r="D27" s="172"/>
      <c r="E27" s="166" t="s">
        <v>178</v>
      </c>
      <c r="F27" s="167"/>
      <c r="G27" s="112"/>
      <c r="H27" s="113"/>
    </row>
    <row r="28" spans="2:8" ht="35.25" customHeight="1" x14ac:dyDescent="0.25">
      <c r="B28" s="109"/>
      <c r="C28" s="171" t="s">
        <v>182</v>
      </c>
      <c r="D28" s="172"/>
      <c r="E28" s="166" t="s">
        <v>179</v>
      </c>
      <c r="F28" s="167"/>
      <c r="G28" s="112"/>
      <c r="H28" s="113"/>
    </row>
    <row r="29" spans="2:8" ht="33" customHeight="1" x14ac:dyDescent="0.25">
      <c r="B29" s="109"/>
      <c r="C29" s="171" t="s">
        <v>182</v>
      </c>
      <c r="D29" s="172"/>
      <c r="E29" s="166" t="s">
        <v>179</v>
      </c>
      <c r="F29" s="167"/>
      <c r="G29" s="112"/>
      <c r="H29" s="113"/>
    </row>
    <row r="30" spans="2:8" ht="30" customHeight="1" x14ac:dyDescent="0.25">
      <c r="B30" s="109"/>
      <c r="C30" s="171" t="s">
        <v>183</v>
      </c>
      <c r="D30" s="172"/>
      <c r="E30" s="166" t="s">
        <v>180</v>
      </c>
      <c r="F30" s="167"/>
      <c r="G30" s="112"/>
      <c r="H30" s="113"/>
    </row>
    <row r="31" spans="2:8" ht="35.25" customHeight="1" x14ac:dyDescent="0.25">
      <c r="B31" s="109"/>
      <c r="C31" s="171" t="s">
        <v>184</v>
      </c>
      <c r="D31" s="172"/>
      <c r="E31" s="166" t="s">
        <v>185</v>
      </c>
      <c r="F31" s="167"/>
      <c r="G31" s="112"/>
      <c r="H31" s="113"/>
    </row>
    <row r="32" spans="2:8" ht="31.5" customHeight="1" x14ac:dyDescent="0.25">
      <c r="B32" s="109"/>
      <c r="C32" s="171" t="s">
        <v>186</v>
      </c>
      <c r="D32" s="172"/>
      <c r="E32" s="166" t="s">
        <v>187</v>
      </c>
      <c r="F32" s="167"/>
      <c r="G32" s="112"/>
      <c r="H32" s="113"/>
    </row>
    <row r="33" spans="2:8" ht="35.25" customHeight="1" x14ac:dyDescent="0.25">
      <c r="B33" s="109"/>
      <c r="C33" s="171" t="s">
        <v>188</v>
      </c>
      <c r="D33" s="172"/>
      <c r="E33" s="166" t="s">
        <v>189</v>
      </c>
      <c r="F33" s="167"/>
      <c r="G33" s="112"/>
      <c r="H33" s="113"/>
    </row>
    <row r="34" spans="2:8" ht="59.25" customHeight="1" x14ac:dyDescent="0.25">
      <c r="B34" s="109"/>
      <c r="C34" s="171" t="s">
        <v>190</v>
      </c>
      <c r="D34" s="172"/>
      <c r="E34" s="166" t="s">
        <v>191</v>
      </c>
      <c r="F34" s="167"/>
      <c r="G34" s="112"/>
      <c r="H34" s="113"/>
    </row>
    <row r="35" spans="2:8" ht="29.25" customHeight="1" x14ac:dyDescent="0.25">
      <c r="B35" s="109"/>
      <c r="C35" s="171" t="s">
        <v>29</v>
      </c>
      <c r="D35" s="172"/>
      <c r="E35" s="166" t="s">
        <v>192</v>
      </c>
      <c r="F35" s="167"/>
      <c r="G35" s="112"/>
      <c r="H35" s="113"/>
    </row>
    <row r="36" spans="2:8" ht="82.5" customHeight="1" x14ac:dyDescent="0.25">
      <c r="B36" s="109"/>
      <c r="C36" s="171" t="s">
        <v>194</v>
      </c>
      <c r="D36" s="172"/>
      <c r="E36" s="166" t="s">
        <v>193</v>
      </c>
      <c r="F36" s="167"/>
      <c r="G36" s="112"/>
      <c r="H36" s="113"/>
    </row>
    <row r="37" spans="2:8" ht="46.5" customHeight="1" x14ac:dyDescent="0.25">
      <c r="B37" s="109"/>
      <c r="C37" s="171" t="s">
        <v>39</v>
      </c>
      <c r="D37" s="172"/>
      <c r="E37" s="166" t="s">
        <v>195</v>
      </c>
      <c r="F37" s="167"/>
      <c r="G37" s="112"/>
      <c r="H37" s="113"/>
    </row>
    <row r="38" spans="2:8" ht="6.75" customHeight="1" thickBot="1" x14ac:dyDescent="0.3">
      <c r="B38" s="109"/>
      <c r="C38" s="173"/>
      <c r="D38" s="174"/>
      <c r="E38" s="175"/>
      <c r="F38" s="176"/>
      <c r="G38" s="112"/>
      <c r="H38" s="113"/>
    </row>
    <row r="39" spans="2:8" ht="15.75" thickTop="1" x14ac:dyDescent="0.25">
      <c r="B39" s="109"/>
      <c r="C39" s="110"/>
      <c r="D39" s="110"/>
      <c r="E39" s="111"/>
      <c r="F39" s="111"/>
      <c r="G39" s="112"/>
      <c r="H39" s="113"/>
    </row>
    <row r="40" spans="2:8" ht="21" customHeight="1" x14ac:dyDescent="0.25">
      <c r="B40" s="168" t="s">
        <v>204</v>
      </c>
      <c r="C40" s="169"/>
      <c r="D40" s="169"/>
      <c r="E40" s="169"/>
      <c r="F40" s="169"/>
      <c r="G40" s="169"/>
      <c r="H40" s="170"/>
    </row>
    <row r="41" spans="2:8" ht="20.25" customHeight="1" x14ac:dyDescent="0.25">
      <c r="B41" s="168" t="s">
        <v>205</v>
      </c>
      <c r="C41" s="169"/>
      <c r="D41" s="169"/>
      <c r="E41" s="169"/>
      <c r="F41" s="169"/>
      <c r="G41" s="169"/>
      <c r="H41" s="170"/>
    </row>
    <row r="42" spans="2:8" ht="20.25" customHeight="1" x14ac:dyDescent="0.25">
      <c r="B42" s="168" t="s">
        <v>206</v>
      </c>
      <c r="C42" s="169"/>
      <c r="D42" s="169"/>
      <c r="E42" s="169"/>
      <c r="F42" s="169"/>
      <c r="G42" s="169"/>
      <c r="H42" s="170"/>
    </row>
    <row r="43" spans="2:8" ht="20.25" customHeight="1" x14ac:dyDescent="0.25">
      <c r="B43" s="168" t="s">
        <v>207</v>
      </c>
      <c r="C43" s="169"/>
      <c r="D43" s="169"/>
      <c r="E43" s="169"/>
      <c r="F43" s="169"/>
      <c r="G43" s="169"/>
      <c r="H43" s="170"/>
    </row>
    <row r="44" spans="2:8" x14ac:dyDescent="0.25">
      <c r="B44" s="168" t="s">
        <v>208</v>
      </c>
      <c r="C44" s="169"/>
      <c r="D44" s="169"/>
      <c r="E44" s="169"/>
      <c r="F44" s="169"/>
      <c r="G44" s="169"/>
      <c r="H44" s="170"/>
    </row>
    <row r="45" spans="2:8" ht="15.75" thickBot="1" x14ac:dyDescent="0.3">
      <c r="B45" s="114"/>
      <c r="C45" s="115"/>
      <c r="D45" s="115"/>
      <c r="E45" s="115"/>
      <c r="F45" s="115"/>
      <c r="G45" s="115"/>
      <c r="H45" s="116"/>
    </row>
  </sheetData>
  <mergeCells count="64">
    <mergeCell ref="E28:F28"/>
    <mergeCell ref="C28:D28"/>
    <mergeCell ref="C16:D16"/>
    <mergeCell ref="E16:F16"/>
    <mergeCell ref="C14:D14"/>
    <mergeCell ref="E14:F14"/>
    <mergeCell ref="C15:D15"/>
    <mergeCell ref="E15:F15"/>
    <mergeCell ref="E22:F22"/>
    <mergeCell ref="C22:D22"/>
    <mergeCell ref="C25:D25"/>
    <mergeCell ref="E25:F25"/>
    <mergeCell ref="B41:H41"/>
    <mergeCell ref="C38:D38"/>
    <mergeCell ref="E38:F38"/>
    <mergeCell ref="C37:D37"/>
    <mergeCell ref="E37:F37"/>
    <mergeCell ref="C33:D33"/>
    <mergeCell ref="B40:H40"/>
    <mergeCell ref="C29:D29"/>
    <mergeCell ref="E29:F29"/>
    <mergeCell ref="C30:D30"/>
    <mergeCell ref="E30:F30"/>
    <mergeCell ref="E33:F33"/>
    <mergeCell ref="C34:D34"/>
    <mergeCell ref="C35:D35"/>
    <mergeCell ref="E35:F35"/>
    <mergeCell ref="C36:D36"/>
    <mergeCell ref="E36:F36"/>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13:D13"/>
    <mergeCell ref="E13:F13"/>
    <mergeCell ref="C17:D17"/>
    <mergeCell ref="E17:F17"/>
    <mergeCell ref="C21:D21"/>
    <mergeCell ref="C18:D18"/>
    <mergeCell ref="C19:D19"/>
    <mergeCell ref="C20:D20"/>
    <mergeCell ref="E18:F18"/>
    <mergeCell ref="E19:F19"/>
    <mergeCell ref="E20:F20"/>
    <mergeCell ref="E21:F21"/>
    <mergeCell ref="B2:H2"/>
    <mergeCell ref="B4:H5"/>
    <mergeCell ref="B6:H6"/>
    <mergeCell ref="B9:H10"/>
    <mergeCell ref="C12:D12"/>
    <mergeCell ref="E12:F12"/>
    <mergeCell ref="B7:H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L7" zoomScale="59" zoomScaleNormal="59" workbookViewId="0">
      <selection activeCell="AJ11" sqref="AJ11"/>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343</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342</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344</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287</v>
      </c>
      <c r="D10" s="218" t="s">
        <v>288</v>
      </c>
      <c r="E10" s="230" t="s">
        <v>286</v>
      </c>
      <c r="F10" s="218" t="s">
        <v>123</v>
      </c>
      <c r="G10" s="221">
        <v>3</v>
      </c>
      <c r="H10" s="224" t="str">
        <f>IF(G10&lt;=0,"",IF(G10&lt;=2,"Muy Baja",IF(G10&lt;=24,"Baja",IF(G10&lt;=500,"Media",IF(G10&lt;=5000,"Alta","Muy Alta")))))</f>
        <v>Baja</v>
      </c>
      <c r="I10" s="212">
        <f>IF(H10="","",IF(H10="Muy Baja",0.2,IF(H10="Baja",0.4,IF(H10="Media",0.6,IF(H10="Alta",0.8,IF(H10="Muy Alta",1,))))))</f>
        <v>0.4</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289</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290</v>
      </c>
      <c r="AF10" s="133" t="s">
        <v>257</v>
      </c>
      <c r="AG10" s="135">
        <v>46022</v>
      </c>
      <c r="AH10" s="135">
        <v>46009</v>
      </c>
      <c r="AI10" s="133" t="s">
        <v>378</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291</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292</v>
      </c>
      <c r="AF11" s="133" t="s">
        <v>257</v>
      </c>
      <c r="AG11" s="135">
        <v>46022</v>
      </c>
      <c r="AH11" s="135">
        <v>46009</v>
      </c>
      <c r="AI11" s="133" t="s">
        <v>293</v>
      </c>
      <c r="AJ11" s="134"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633" priority="105" operator="equal">
      <formula>"Muy Baja"</formula>
    </cfRule>
    <cfRule type="cellIs" dxfId="632" priority="101" operator="equal">
      <formula>"Muy Alta"</formula>
    </cfRule>
    <cfRule type="cellIs" dxfId="631" priority="104" operator="equal">
      <formula>"Baja"</formula>
    </cfRule>
    <cfRule type="cellIs" dxfId="630" priority="103" operator="equal">
      <formula>"Media"</formula>
    </cfRule>
    <cfRule type="cellIs" dxfId="629" priority="102" operator="equal">
      <formula>"Alta"</formula>
    </cfRule>
  </conditionalFormatting>
  <conditionalFormatting sqref="H22">
    <cfRule type="cellIs" dxfId="628" priority="84" operator="equal">
      <formula>"Alta"</formula>
    </cfRule>
    <cfRule type="cellIs" dxfId="627" priority="87" operator="equal">
      <formula>"Muy Baja"</formula>
    </cfRule>
    <cfRule type="cellIs" dxfId="626" priority="83" operator="equal">
      <formula>"Muy Alta"</formula>
    </cfRule>
    <cfRule type="cellIs" dxfId="625" priority="86" operator="equal">
      <formula>"Baja"</formula>
    </cfRule>
    <cfRule type="cellIs" dxfId="624" priority="85" operator="equal">
      <formula>"Media"</formula>
    </cfRule>
  </conditionalFormatting>
  <conditionalFormatting sqref="H28">
    <cfRule type="cellIs" dxfId="623" priority="78" operator="equal">
      <formula>"Muy Baja"</formula>
    </cfRule>
    <cfRule type="cellIs" dxfId="622" priority="76" operator="equal">
      <formula>"Media"</formula>
    </cfRule>
    <cfRule type="cellIs" dxfId="621" priority="74" operator="equal">
      <formula>"Muy Alta"</formula>
    </cfRule>
    <cfRule type="cellIs" dxfId="620" priority="75" operator="equal">
      <formula>"Alta"</formula>
    </cfRule>
    <cfRule type="cellIs" dxfId="619" priority="77" operator="equal">
      <formula>"Baja"</formula>
    </cfRule>
  </conditionalFormatting>
  <conditionalFormatting sqref="H34">
    <cfRule type="cellIs" dxfId="618" priority="66" operator="equal">
      <formula>"Alta"</formula>
    </cfRule>
    <cfRule type="cellIs" dxfId="617" priority="65" operator="equal">
      <formula>"Muy Alta"</formula>
    </cfRule>
    <cfRule type="cellIs" dxfId="616" priority="67" operator="equal">
      <formula>"Media"</formula>
    </cfRule>
    <cfRule type="cellIs" dxfId="615" priority="68" operator="equal">
      <formula>"Baja"</formula>
    </cfRule>
    <cfRule type="cellIs" dxfId="614" priority="69" operator="equal">
      <formula>"Muy Baja"</formula>
    </cfRule>
  </conditionalFormatting>
  <conditionalFormatting sqref="H40">
    <cfRule type="cellIs" dxfId="613" priority="56" operator="equal">
      <formula>"Muy Alta"</formula>
    </cfRule>
    <cfRule type="cellIs" dxfId="612" priority="58" operator="equal">
      <formula>"Media"</formula>
    </cfRule>
    <cfRule type="cellIs" dxfId="611" priority="60" operator="equal">
      <formula>"Muy Baja"</formula>
    </cfRule>
    <cfRule type="cellIs" dxfId="610" priority="59" operator="equal">
      <formula>"Baja"</formula>
    </cfRule>
    <cfRule type="cellIs" dxfId="609" priority="57" operator="equal">
      <formula>"Alta"</formula>
    </cfRule>
  </conditionalFormatting>
  <conditionalFormatting sqref="H46">
    <cfRule type="cellIs" dxfId="608" priority="51" operator="equal">
      <formula>"Muy Baja"</formula>
    </cfRule>
    <cfRule type="cellIs" dxfId="607" priority="47" operator="equal">
      <formula>"Muy Alta"</formula>
    </cfRule>
    <cfRule type="cellIs" dxfId="606" priority="48" operator="equal">
      <formula>"Alta"</formula>
    </cfRule>
    <cfRule type="cellIs" dxfId="605" priority="49" operator="equal">
      <formula>"Media"</formula>
    </cfRule>
    <cfRule type="cellIs" dxfId="604" priority="50" operator="equal">
      <formula>"Baja"</formula>
    </cfRule>
  </conditionalFormatting>
  <conditionalFormatting sqref="H52">
    <cfRule type="cellIs" dxfId="603" priority="38" operator="equal">
      <formula>"Muy Alta"</formula>
    </cfRule>
    <cfRule type="cellIs" dxfId="602" priority="40" operator="equal">
      <formula>"Media"</formula>
    </cfRule>
    <cfRule type="cellIs" dxfId="601" priority="41" operator="equal">
      <formula>"Baja"</formula>
    </cfRule>
    <cfRule type="cellIs" dxfId="600" priority="42" operator="equal">
      <formula>"Muy Baja"</formula>
    </cfRule>
    <cfRule type="cellIs" dxfId="599" priority="39" operator="equal">
      <formula>"Alta"</formula>
    </cfRule>
  </conditionalFormatting>
  <conditionalFormatting sqref="H58">
    <cfRule type="cellIs" dxfId="598" priority="32" operator="equal">
      <formula>"Baja"</formula>
    </cfRule>
    <cfRule type="cellIs" dxfId="597" priority="29" operator="equal">
      <formula>"Muy Alta"</formula>
    </cfRule>
    <cfRule type="cellIs" dxfId="596" priority="30" operator="equal">
      <formula>"Alta"</formula>
    </cfRule>
    <cfRule type="cellIs" dxfId="595" priority="31" operator="equal">
      <formula>"Media"</formula>
    </cfRule>
    <cfRule type="cellIs" dxfId="594" priority="33" operator="equal">
      <formula>"Muy Baja"</formula>
    </cfRule>
  </conditionalFormatting>
  <conditionalFormatting sqref="H64">
    <cfRule type="cellIs" dxfId="593" priority="24" operator="equal">
      <formula>"Muy Baja"</formula>
    </cfRule>
    <cfRule type="cellIs" dxfId="592" priority="20" operator="equal">
      <formula>"Muy Alta"</formula>
    </cfRule>
    <cfRule type="cellIs" dxfId="591" priority="23" operator="equal">
      <formula>"Baja"</formula>
    </cfRule>
    <cfRule type="cellIs" dxfId="590" priority="22" operator="equal">
      <formula>"Media"</formula>
    </cfRule>
    <cfRule type="cellIs" dxfId="589" priority="21" operator="equal">
      <formula>"Alta"</formula>
    </cfRule>
  </conditionalFormatting>
  <conditionalFormatting sqref="K10:K69">
    <cfRule type="containsText" dxfId="588" priority="1" operator="containsText" text="❌">
      <formula>NOT(ISERROR(SEARCH("❌",K10)))</formula>
    </cfRule>
  </conditionalFormatting>
  <conditionalFormatting sqref="L10 L16 L22 L28 L34 L40 L46 L52 L58 L64">
    <cfRule type="cellIs" dxfId="587" priority="100" operator="equal">
      <formula>"Leve"</formula>
    </cfRule>
    <cfRule type="cellIs" dxfId="586" priority="96" operator="equal">
      <formula>"Catastrófico"</formula>
    </cfRule>
    <cfRule type="cellIs" dxfId="585" priority="97" operator="equal">
      <formula>"Mayor"</formula>
    </cfRule>
    <cfRule type="cellIs" dxfId="584" priority="98" operator="equal">
      <formula>"Moderado"</formula>
    </cfRule>
    <cfRule type="cellIs" dxfId="583" priority="99" operator="equal">
      <formula>"Menor"</formula>
    </cfRule>
  </conditionalFormatting>
  <conditionalFormatting sqref="N10">
    <cfRule type="cellIs" dxfId="582" priority="95" operator="equal">
      <formula>"Bajo"</formula>
    </cfRule>
    <cfRule type="cellIs" dxfId="581" priority="92" operator="equal">
      <formula>"Extremo"</formula>
    </cfRule>
    <cfRule type="cellIs" dxfId="580" priority="93" operator="equal">
      <formula>"Alto"</formula>
    </cfRule>
    <cfRule type="cellIs" dxfId="579" priority="94" operator="equal">
      <formula>"Moderado"</formula>
    </cfRule>
  </conditionalFormatting>
  <conditionalFormatting sqref="N16">
    <cfRule type="cellIs" dxfId="578" priority="88" operator="equal">
      <formula>"Extremo"</formula>
    </cfRule>
    <cfRule type="cellIs" dxfId="577" priority="91" operator="equal">
      <formula>"Bajo"</formula>
    </cfRule>
    <cfRule type="cellIs" dxfId="576" priority="90" operator="equal">
      <formula>"Moderado"</formula>
    </cfRule>
    <cfRule type="cellIs" dxfId="575" priority="89" operator="equal">
      <formula>"Alto"</formula>
    </cfRule>
  </conditionalFormatting>
  <conditionalFormatting sqref="N22">
    <cfRule type="cellIs" dxfId="574" priority="82" operator="equal">
      <formula>"Bajo"</formula>
    </cfRule>
    <cfRule type="cellIs" dxfId="573" priority="79" operator="equal">
      <formula>"Extremo"</formula>
    </cfRule>
    <cfRule type="cellIs" dxfId="572" priority="80" operator="equal">
      <formula>"Alto"</formula>
    </cfRule>
    <cfRule type="cellIs" dxfId="571" priority="81" operator="equal">
      <formula>"Moderado"</formula>
    </cfRule>
  </conditionalFormatting>
  <conditionalFormatting sqref="N28">
    <cfRule type="cellIs" dxfId="570" priority="70" operator="equal">
      <formula>"Extremo"</formula>
    </cfRule>
    <cfRule type="cellIs" dxfId="569" priority="71" operator="equal">
      <formula>"Alto"</formula>
    </cfRule>
    <cfRule type="cellIs" dxfId="568" priority="72" operator="equal">
      <formula>"Moderado"</formula>
    </cfRule>
    <cfRule type="cellIs" dxfId="567" priority="73" operator="equal">
      <formula>"Bajo"</formula>
    </cfRule>
  </conditionalFormatting>
  <conditionalFormatting sqref="N34">
    <cfRule type="cellIs" dxfId="566" priority="62" operator="equal">
      <formula>"Alto"</formula>
    </cfRule>
    <cfRule type="cellIs" dxfId="565" priority="61" operator="equal">
      <formula>"Extremo"</formula>
    </cfRule>
    <cfRule type="cellIs" dxfId="564" priority="63" operator="equal">
      <formula>"Moderado"</formula>
    </cfRule>
    <cfRule type="cellIs" dxfId="563" priority="64" operator="equal">
      <formula>"Bajo"</formula>
    </cfRule>
  </conditionalFormatting>
  <conditionalFormatting sqref="N40">
    <cfRule type="cellIs" dxfId="562" priority="54" operator="equal">
      <formula>"Moderado"</formula>
    </cfRule>
    <cfRule type="cellIs" dxfId="561" priority="53" operator="equal">
      <formula>"Alto"</formula>
    </cfRule>
    <cfRule type="cellIs" dxfId="560" priority="55" operator="equal">
      <formula>"Bajo"</formula>
    </cfRule>
    <cfRule type="cellIs" dxfId="559" priority="52" operator="equal">
      <formula>"Extremo"</formula>
    </cfRule>
  </conditionalFormatting>
  <conditionalFormatting sqref="N46">
    <cfRule type="cellIs" dxfId="558" priority="46" operator="equal">
      <formula>"Bajo"</formula>
    </cfRule>
    <cfRule type="cellIs" dxfId="557" priority="45" operator="equal">
      <formula>"Moderado"</formula>
    </cfRule>
    <cfRule type="cellIs" dxfId="556" priority="44" operator="equal">
      <formula>"Alto"</formula>
    </cfRule>
    <cfRule type="cellIs" dxfId="555" priority="43" operator="equal">
      <formula>"Extremo"</formula>
    </cfRule>
  </conditionalFormatting>
  <conditionalFormatting sqref="N52">
    <cfRule type="cellIs" dxfId="554" priority="34" operator="equal">
      <formula>"Extremo"</formula>
    </cfRule>
    <cfRule type="cellIs" dxfId="553" priority="35" operator="equal">
      <formula>"Alto"</formula>
    </cfRule>
    <cfRule type="cellIs" dxfId="552" priority="37" operator="equal">
      <formula>"Bajo"</formula>
    </cfRule>
    <cfRule type="cellIs" dxfId="551" priority="36" operator="equal">
      <formula>"Moderado"</formula>
    </cfRule>
  </conditionalFormatting>
  <conditionalFormatting sqref="N58">
    <cfRule type="cellIs" dxfId="550" priority="25" operator="equal">
      <formula>"Extremo"</formula>
    </cfRule>
    <cfRule type="cellIs" dxfId="549" priority="26" operator="equal">
      <formula>"Alto"</formula>
    </cfRule>
    <cfRule type="cellIs" dxfId="548" priority="28" operator="equal">
      <formula>"Bajo"</formula>
    </cfRule>
    <cfRule type="cellIs" dxfId="547" priority="27" operator="equal">
      <formula>"Moderado"</formula>
    </cfRule>
  </conditionalFormatting>
  <conditionalFormatting sqref="N64">
    <cfRule type="cellIs" dxfId="546" priority="16" operator="equal">
      <formula>"Extremo"</formula>
    </cfRule>
    <cfRule type="cellIs" dxfId="545" priority="19" operator="equal">
      <formula>"Bajo"</formula>
    </cfRule>
    <cfRule type="cellIs" dxfId="544" priority="18" operator="equal">
      <formula>"Moderado"</formula>
    </cfRule>
    <cfRule type="cellIs" dxfId="543" priority="17" operator="equal">
      <formula>"Alto"</formula>
    </cfRule>
  </conditionalFormatting>
  <conditionalFormatting sqref="Y10:Y69">
    <cfRule type="cellIs" dxfId="542" priority="15" operator="equal">
      <formula>"Muy Baja"</formula>
    </cfRule>
    <cfRule type="cellIs" dxfId="541" priority="13" operator="equal">
      <formula>"Media"</formula>
    </cfRule>
    <cfRule type="cellIs" dxfId="540" priority="12" operator="equal">
      <formula>"Alta"</formula>
    </cfRule>
    <cfRule type="cellIs" dxfId="539" priority="11" operator="equal">
      <formula>"Muy Alta"</formula>
    </cfRule>
    <cfRule type="cellIs" dxfId="538" priority="14" operator="equal">
      <formula>"Baja"</formula>
    </cfRule>
  </conditionalFormatting>
  <conditionalFormatting sqref="AA10:AA69">
    <cfRule type="cellIs" dxfId="537" priority="10" operator="equal">
      <formula>"Leve"</formula>
    </cfRule>
    <cfRule type="cellIs" dxfId="536" priority="9" operator="equal">
      <formula>"Menor"</formula>
    </cfRule>
    <cfRule type="cellIs" dxfId="535" priority="7" operator="equal">
      <formula>"Mayor"</formula>
    </cfRule>
    <cfRule type="cellIs" dxfId="534" priority="6" operator="equal">
      <formula>"Catastrófico"</formula>
    </cfRule>
    <cfRule type="cellIs" dxfId="533" priority="8" operator="equal">
      <formula>"Moderado"</formula>
    </cfRule>
  </conditionalFormatting>
  <conditionalFormatting sqref="AC10:AC69">
    <cfRule type="cellIs" dxfId="532" priority="2" operator="equal">
      <formula>"Extremo"</formula>
    </cfRule>
    <cfRule type="cellIs" dxfId="531" priority="5" operator="equal">
      <formula>"Bajo"</formula>
    </cfRule>
    <cfRule type="cellIs" dxfId="530" priority="4" operator="equal">
      <formula>"Moderado"</formula>
    </cfRule>
    <cfRule type="cellIs" dxfId="52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L5" zoomScale="59" zoomScaleNormal="59" workbookViewId="0">
      <selection activeCell="AJ10" sqref="AJ10"/>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346</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345</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347</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295</v>
      </c>
      <c r="D10" s="218" t="s">
        <v>296</v>
      </c>
      <c r="E10" s="230" t="s">
        <v>294</v>
      </c>
      <c r="F10" s="218" t="s">
        <v>123</v>
      </c>
      <c r="G10" s="221">
        <v>18</v>
      </c>
      <c r="H10" s="224" t="str">
        <f>IF(G10&lt;=0,"",IF(G10&lt;=2,"Muy Baja",IF(G10&lt;=24,"Baja",IF(G10&lt;=500,"Media",IF(G10&lt;=5000,"Alta","Muy Alta")))))</f>
        <v>Baja</v>
      </c>
      <c r="I10" s="212">
        <f>IF(H10="","",IF(H10="Muy Baja",0.2,IF(H10="Baja",0.4,IF(H10="Media",0.6,IF(H10="Alta",0.8,IF(H10="Muy Alta",1,))))))</f>
        <v>0.4</v>
      </c>
      <c r="J10" s="227" t="s">
        <v>156</v>
      </c>
      <c r="K10" s="212"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24" t="str">
        <f>IF(OR(K10='Tabla Impacto'!$C$11,K10='Tabla Impacto'!$D$11),"Leve",IF(OR(K10='Tabla Impacto'!$C$12,K10='Tabla Impacto'!$D$12),"Menor",IF(OR(K10='Tabla Impacto'!$C$13,K10='Tabla Impacto'!$D$13),"Moderado",IF(OR(K10='Tabla Impacto'!$C$14,K10='Tabla Impacto'!$D$14),"Mayor",IF(OR(K10='Tabla Impacto'!$C$15,K10='Tabla Impacto'!$D$15),"Catastrófico","")))))</f>
        <v>Mayor</v>
      </c>
      <c r="M10" s="212">
        <f>IF(L10="","",IF(L10="Leve",0.2,IF(L10="Menor",0.4,IF(L10="Moderado",0.6,IF(L10="Mayor",0.8,IF(L10="Catastrófico",1,))))))</f>
        <v>0.8</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297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Mayor</v>
      </c>
      <c r="AB10" s="130">
        <f>IFERROR(IF(Q10="Impacto",(M10-(+M10*T10)),IF(Q10="Probabilidad",M10,"")),"")</f>
        <v>0.8</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368</v>
      </c>
      <c r="AF10" s="133" t="s">
        <v>369</v>
      </c>
      <c r="AG10" s="135">
        <v>46022</v>
      </c>
      <c r="AH10" s="135">
        <v>46009</v>
      </c>
      <c r="AI10" s="133" t="s">
        <v>370</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528" priority="231" operator="equal">
      <formula>"Muy Baja"</formula>
    </cfRule>
    <cfRule type="cellIs" dxfId="527" priority="227" operator="equal">
      <formula>"Muy Alta"</formula>
    </cfRule>
    <cfRule type="cellIs" dxfId="526" priority="230" operator="equal">
      <formula>"Baja"</formula>
    </cfRule>
    <cfRule type="cellIs" dxfId="525" priority="229" operator="equal">
      <formula>"Media"</formula>
    </cfRule>
    <cfRule type="cellIs" dxfId="524" priority="228" operator="equal">
      <formula>"Alta"</formula>
    </cfRule>
  </conditionalFormatting>
  <conditionalFormatting sqref="H22">
    <cfRule type="cellIs" dxfId="523" priority="182" operator="equal">
      <formula>"Alta"</formula>
    </cfRule>
    <cfRule type="cellIs" dxfId="522" priority="185" operator="equal">
      <formula>"Muy Baja"</formula>
    </cfRule>
    <cfRule type="cellIs" dxfId="521" priority="181" operator="equal">
      <formula>"Muy Alta"</formula>
    </cfRule>
    <cfRule type="cellIs" dxfId="520" priority="184" operator="equal">
      <formula>"Baja"</formula>
    </cfRule>
    <cfRule type="cellIs" dxfId="519" priority="183" operator="equal">
      <formula>"Media"</formula>
    </cfRule>
  </conditionalFormatting>
  <conditionalFormatting sqref="H28">
    <cfRule type="cellIs" dxfId="518" priority="162" operator="equal">
      <formula>"Muy Baja"</formula>
    </cfRule>
    <cfRule type="cellIs" dxfId="517" priority="160" operator="equal">
      <formula>"Media"</formula>
    </cfRule>
    <cfRule type="cellIs" dxfId="516" priority="158" operator="equal">
      <formula>"Muy Alta"</formula>
    </cfRule>
    <cfRule type="cellIs" dxfId="515" priority="159" operator="equal">
      <formula>"Alta"</formula>
    </cfRule>
    <cfRule type="cellIs" dxfId="514" priority="161" operator="equal">
      <formula>"Baja"</formula>
    </cfRule>
  </conditionalFormatting>
  <conditionalFormatting sqref="H34">
    <cfRule type="cellIs" dxfId="513" priority="136" operator="equal">
      <formula>"Alta"</formula>
    </cfRule>
    <cfRule type="cellIs" dxfId="512" priority="135" operator="equal">
      <formula>"Muy Alta"</formula>
    </cfRule>
    <cfRule type="cellIs" dxfId="511" priority="137" operator="equal">
      <formula>"Media"</formula>
    </cfRule>
    <cfRule type="cellIs" dxfId="510" priority="138" operator="equal">
      <formula>"Baja"</formula>
    </cfRule>
    <cfRule type="cellIs" dxfId="509" priority="139" operator="equal">
      <formula>"Muy Baja"</formula>
    </cfRule>
  </conditionalFormatting>
  <conditionalFormatting sqref="H40">
    <cfRule type="cellIs" dxfId="508" priority="112" operator="equal">
      <formula>"Muy Alta"</formula>
    </cfRule>
    <cfRule type="cellIs" dxfId="507" priority="114" operator="equal">
      <formula>"Media"</formula>
    </cfRule>
    <cfRule type="cellIs" dxfId="506" priority="116" operator="equal">
      <formula>"Muy Baja"</formula>
    </cfRule>
    <cfRule type="cellIs" dxfId="505" priority="115" operator="equal">
      <formula>"Baja"</formula>
    </cfRule>
    <cfRule type="cellIs" dxfId="504" priority="113" operator="equal">
      <formula>"Alta"</formula>
    </cfRule>
  </conditionalFormatting>
  <conditionalFormatting sqref="H46">
    <cfRule type="cellIs" dxfId="503" priority="93" operator="equal">
      <formula>"Muy Baja"</formula>
    </cfRule>
    <cfRule type="cellIs" dxfId="502" priority="89" operator="equal">
      <formula>"Muy Alta"</formula>
    </cfRule>
    <cfRule type="cellIs" dxfId="501" priority="90" operator="equal">
      <formula>"Alta"</formula>
    </cfRule>
    <cfRule type="cellIs" dxfId="500" priority="91" operator="equal">
      <formula>"Media"</formula>
    </cfRule>
    <cfRule type="cellIs" dxfId="499" priority="92" operator="equal">
      <formula>"Baja"</formula>
    </cfRule>
  </conditionalFormatting>
  <conditionalFormatting sqref="H52">
    <cfRule type="cellIs" dxfId="498" priority="66" operator="equal">
      <formula>"Muy Alta"</formula>
    </cfRule>
    <cfRule type="cellIs" dxfId="497" priority="68" operator="equal">
      <formula>"Media"</formula>
    </cfRule>
    <cfRule type="cellIs" dxfId="496" priority="69" operator="equal">
      <formula>"Baja"</formula>
    </cfRule>
    <cfRule type="cellIs" dxfId="495" priority="70" operator="equal">
      <formula>"Muy Baja"</formula>
    </cfRule>
    <cfRule type="cellIs" dxfId="494" priority="67" operator="equal">
      <formula>"Alta"</formula>
    </cfRule>
  </conditionalFormatting>
  <conditionalFormatting sqref="H58">
    <cfRule type="cellIs" dxfId="493" priority="46" operator="equal">
      <formula>"Baja"</formula>
    </cfRule>
    <cfRule type="cellIs" dxfId="492" priority="43" operator="equal">
      <formula>"Muy Alta"</formula>
    </cfRule>
    <cfRule type="cellIs" dxfId="491" priority="44" operator="equal">
      <formula>"Alta"</formula>
    </cfRule>
    <cfRule type="cellIs" dxfId="490" priority="45" operator="equal">
      <formula>"Media"</formula>
    </cfRule>
    <cfRule type="cellIs" dxfId="489" priority="47" operator="equal">
      <formula>"Muy Baja"</formula>
    </cfRule>
  </conditionalFormatting>
  <conditionalFormatting sqref="H64">
    <cfRule type="cellIs" dxfId="488" priority="24" operator="equal">
      <formula>"Muy Baja"</formula>
    </cfRule>
    <cfRule type="cellIs" dxfId="487" priority="20" operator="equal">
      <formula>"Muy Alta"</formula>
    </cfRule>
    <cfRule type="cellIs" dxfId="486" priority="23" operator="equal">
      <formula>"Baja"</formula>
    </cfRule>
    <cfRule type="cellIs" dxfId="485" priority="22" operator="equal">
      <formula>"Media"</formula>
    </cfRule>
    <cfRule type="cellIs" dxfId="484" priority="21" operator="equal">
      <formula>"Alta"</formula>
    </cfRule>
  </conditionalFormatting>
  <conditionalFormatting sqref="K10:K69">
    <cfRule type="containsText" dxfId="483" priority="1" operator="containsText" text="❌">
      <formula>NOT(ISERROR(SEARCH("❌",K10)))</formula>
    </cfRule>
  </conditionalFormatting>
  <conditionalFormatting sqref="L10 L16 L22 L28 L34 L40 L46 L52 L58 L64">
    <cfRule type="cellIs" dxfId="482" priority="226" operator="equal">
      <formula>"Leve"</formula>
    </cfRule>
    <cfRule type="cellIs" dxfId="481" priority="222" operator="equal">
      <formula>"Catastrófico"</formula>
    </cfRule>
    <cfRule type="cellIs" dxfId="480" priority="223" operator="equal">
      <formula>"Mayor"</formula>
    </cfRule>
    <cfRule type="cellIs" dxfId="479" priority="224" operator="equal">
      <formula>"Moderado"</formula>
    </cfRule>
    <cfRule type="cellIs" dxfId="478" priority="225" operator="equal">
      <formula>"Menor"</formula>
    </cfRule>
  </conditionalFormatting>
  <conditionalFormatting sqref="N10">
    <cfRule type="cellIs" dxfId="477" priority="221" operator="equal">
      <formula>"Bajo"</formula>
    </cfRule>
    <cfRule type="cellIs" dxfId="476" priority="218" operator="equal">
      <formula>"Extremo"</formula>
    </cfRule>
    <cfRule type="cellIs" dxfId="475" priority="219" operator="equal">
      <formula>"Alto"</formula>
    </cfRule>
    <cfRule type="cellIs" dxfId="474" priority="220" operator="equal">
      <formula>"Moderado"</formula>
    </cfRule>
  </conditionalFormatting>
  <conditionalFormatting sqref="N16">
    <cfRule type="cellIs" dxfId="473" priority="200" operator="equal">
      <formula>"Extremo"</formula>
    </cfRule>
    <cfRule type="cellIs" dxfId="472" priority="203" operator="equal">
      <formula>"Bajo"</formula>
    </cfRule>
    <cfRule type="cellIs" dxfId="471" priority="202" operator="equal">
      <formula>"Moderado"</formula>
    </cfRule>
    <cfRule type="cellIs" dxfId="470" priority="201" operator="equal">
      <formula>"Alto"</formula>
    </cfRule>
  </conditionalFormatting>
  <conditionalFormatting sqref="N22">
    <cfRule type="cellIs" dxfId="469" priority="180" operator="equal">
      <formula>"Bajo"</formula>
    </cfRule>
    <cfRule type="cellIs" dxfId="468" priority="177" operator="equal">
      <formula>"Extremo"</formula>
    </cfRule>
    <cfRule type="cellIs" dxfId="467" priority="178" operator="equal">
      <formula>"Alto"</formula>
    </cfRule>
    <cfRule type="cellIs" dxfId="466" priority="179" operator="equal">
      <formula>"Moderado"</formula>
    </cfRule>
  </conditionalFormatting>
  <conditionalFormatting sqref="N28">
    <cfRule type="cellIs" dxfId="465" priority="154" operator="equal">
      <formula>"Extremo"</formula>
    </cfRule>
    <cfRule type="cellIs" dxfId="464" priority="155" operator="equal">
      <formula>"Alto"</formula>
    </cfRule>
    <cfRule type="cellIs" dxfId="463" priority="156" operator="equal">
      <formula>"Moderado"</formula>
    </cfRule>
    <cfRule type="cellIs" dxfId="462" priority="157" operator="equal">
      <formula>"Bajo"</formula>
    </cfRule>
  </conditionalFormatting>
  <conditionalFormatting sqref="N34">
    <cfRule type="cellIs" dxfId="461" priority="132" operator="equal">
      <formula>"Alto"</formula>
    </cfRule>
    <cfRule type="cellIs" dxfId="460" priority="131" operator="equal">
      <formula>"Extremo"</formula>
    </cfRule>
    <cfRule type="cellIs" dxfId="459" priority="133" operator="equal">
      <formula>"Moderado"</formula>
    </cfRule>
    <cfRule type="cellIs" dxfId="458" priority="134" operator="equal">
      <formula>"Bajo"</formula>
    </cfRule>
  </conditionalFormatting>
  <conditionalFormatting sqref="N40">
    <cfRule type="cellIs" dxfId="457" priority="110" operator="equal">
      <formula>"Moderado"</formula>
    </cfRule>
    <cfRule type="cellIs" dxfId="456" priority="109" operator="equal">
      <formula>"Alto"</formula>
    </cfRule>
    <cfRule type="cellIs" dxfId="455" priority="111" operator="equal">
      <formula>"Bajo"</formula>
    </cfRule>
    <cfRule type="cellIs" dxfId="454" priority="108" operator="equal">
      <formula>"Extremo"</formula>
    </cfRule>
  </conditionalFormatting>
  <conditionalFormatting sqref="N46">
    <cfRule type="cellIs" dxfId="453" priority="88" operator="equal">
      <formula>"Bajo"</formula>
    </cfRule>
    <cfRule type="cellIs" dxfId="452" priority="87" operator="equal">
      <formula>"Moderado"</formula>
    </cfRule>
    <cfRule type="cellIs" dxfId="451" priority="86" operator="equal">
      <formula>"Alto"</formula>
    </cfRule>
    <cfRule type="cellIs" dxfId="450" priority="85" operator="equal">
      <formula>"Extremo"</formula>
    </cfRule>
  </conditionalFormatting>
  <conditionalFormatting sqref="N52">
    <cfRule type="cellIs" dxfId="449" priority="62" operator="equal">
      <formula>"Extremo"</formula>
    </cfRule>
    <cfRule type="cellIs" dxfId="448" priority="63" operator="equal">
      <formula>"Alto"</formula>
    </cfRule>
    <cfRule type="cellIs" dxfId="447" priority="65" operator="equal">
      <formula>"Bajo"</formula>
    </cfRule>
    <cfRule type="cellIs" dxfId="446" priority="64" operator="equal">
      <formula>"Moderado"</formula>
    </cfRule>
  </conditionalFormatting>
  <conditionalFormatting sqref="N58">
    <cfRule type="cellIs" dxfId="445" priority="39" operator="equal">
      <formula>"Extremo"</formula>
    </cfRule>
    <cfRule type="cellIs" dxfId="444" priority="40" operator="equal">
      <formula>"Alto"</formula>
    </cfRule>
    <cfRule type="cellIs" dxfId="443" priority="42" operator="equal">
      <formula>"Bajo"</formula>
    </cfRule>
    <cfRule type="cellIs" dxfId="442" priority="41" operator="equal">
      <formula>"Moderado"</formula>
    </cfRule>
  </conditionalFormatting>
  <conditionalFormatting sqref="N64">
    <cfRule type="cellIs" dxfId="441" priority="16" operator="equal">
      <formula>"Extremo"</formula>
    </cfRule>
    <cfRule type="cellIs" dxfId="440" priority="19" operator="equal">
      <formula>"Bajo"</formula>
    </cfRule>
    <cfRule type="cellIs" dxfId="439" priority="18" operator="equal">
      <formula>"Moderado"</formula>
    </cfRule>
    <cfRule type="cellIs" dxfId="438" priority="17" operator="equal">
      <formula>"Alto"</formula>
    </cfRule>
  </conditionalFormatting>
  <conditionalFormatting sqref="Y10:Y69">
    <cfRule type="cellIs" dxfId="437" priority="15" operator="equal">
      <formula>"Muy Baja"</formula>
    </cfRule>
    <cfRule type="cellIs" dxfId="436" priority="13" operator="equal">
      <formula>"Media"</formula>
    </cfRule>
    <cfRule type="cellIs" dxfId="435" priority="12" operator="equal">
      <formula>"Alta"</formula>
    </cfRule>
    <cfRule type="cellIs" dxfId="434" priority="11" operator="equal">
      <formula>"Muy Alta"</formula>
    </cfRule>
    <cfRule type="cellIs" dxfId="433" priority="14" operator="equal">
      <formula>"Baja"</formula>
    </cfRule>
  </conditionalFormatting>
  <conditionalFormatting sqref="AA10:AA69">
    <cfRule type="cellIs" dxfId="432" priority="10" operator="equal">
      <formula>"Leve"</formula>
    </cfRule>
    <cfRule type="cellIs" dxfId="431" priority="9" operator="equal">
      <formula>"Menor"</formula>
    </cfRule>
    <cfRule type="cellIs" dxfId="430" priority="7" operator="equal">
      <formula>"Mayor"</formula>
    </cfRule>
    <cfRule type="cellIs" dxfId="429" priority="6" operator="equal">
      <formula>"Catastrófico"</formula>
    </cfRule>
    <cfRule type="cellIs" dxfId="428" priority="8" operator="equal">
      <formula>"Moderado"</formula>
    </cfRule>
  </conditionalFormatting>
  <conditionalFormatting sqref="AC10:AC69">
    <cfRule type="cellIs" dxfId="427" priority="2" operator="equal">
      <formula>"Extremo"</formula>
    </cfRule>
    <cfRule type="cellIs" dxfId="426" priority="5" operator="equal">
      <formula>"Bajo"</formula>
    </cfRule>
    <cfRule type="cellIs" dxfId="425" priority="4" operator="equal">
      <formula>"Moderado"</formula>
    </cfRule>
    <cfRule type="cellIs" dxfId="42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L9" zoomScale="59" zoomScaleNormal="59" workbookViewId="0">
      <selection activeCell="AJ11" sqref="AJ11"/>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350</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348</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349</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300</v>
      </c>
      <c r="D10" s="218" t="s">
        <v>299</v>
      </c>
      <c r="E10" s="230" t="s">
        <v>372</v>
      </c>
      <c r="F10" s="218" t="s">
        <v>123</v>
      </c>
      <c r="G10" s="221">
        <v>200</v>
      </c>
      <c r="H10" s="224" t="str">
        <f>IF(G10&lt;=0,"",IF(G10&lt;=2,"Muy Baja",IF(G10&lt;=24,"Baja",IF(G10&lt;=500,"Media",IF(G10&lt;=5000,"Alta","Muy Alta")))))</f>
        <v>Media</v>
      </c>
      <c r="I10" s="212">
        <f>IF(H10="","",IF(H10="Muy Baja",0.2,IF(H10="Baja",0.4,IF(H10="Media",0.6,IF(H10="Alta",0.8,IF(H10="Muy Alta",1,))))))</f>
        <v>0.6</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374</v>
      </c>
      <c r="AF10" s="133" t="s">
        <v>257</v>
      </c>
      <c r="AG10" s="135">
        <v>46022</v>
      </c>
      <c r="AH10" s="135">
        <v>46009</v>
      </c>
      <c r="AI10" s="133" t="s">
        <v>373</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302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20</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389</v>
      </c>
      <c r="AF11" s="133" t="s">
        <v>257</v>
      </c>
      <c r="AG11" s="135">
        <v>46022</v>
      </c>
      <c r="AH11" s="135">
        <v>46009</v>
      </c>
      <c r="AI11" s="133" t="s">
        <v>390</v>
      </c>
      <c r="AJ11" s="134"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423" priority="105" operator="equal">
      <formula>"Muy Baja"</formula>
    </cfRule>
    <cfRule type="cellIs" dxfId="422" priority="101" operator="equal">
      <formula>"Muy Alta"</formula>
    </cfRule>
    <cfRule type="cellIs" dxfId="421" priority="104" operator="equal">
      <formula>"Baja"</formula>
    </cfRule>
    <cfRule type="cellIs" dxfId="420" priority="103" operator="equal">
      <formula>"Media"</formula>
    </cfRule>
    <cfRule type="cellIs" dxfId="419" priority="102" operator="equal">
      <formula>"Alta"</formula>
    </cfRule>
  </conditionalFormatting>
  <conditionalFormatting sqref="H22">
    <cfRule type="cellIs" dxfId="418" priority="84" operator="equal">
      <formula>"Alta"</formula>
    </cfRule>
    <cfRule type="cellIs" dxfId="417" priority="87" operator="equal">
      <formula>"Muy Baja"</formula>
    </cfRule>
    <cfRule type="cellIs" dxfId="416" priority="83" operator="equal">
      <formula>"Muy Alta"</formula>
    </cfRule>
    <cfRule type="cellIs" dxfId="415" priority="86" operator="equal">
      <formula>"Baja"</formula>
    </cfRule>
    <cfRule type="cellIs" dxfId="414" priority="85" operator="equal">
      <formula>"Media"</formula>
    </cfRule>
  </conditionalFormatting>
  <conditionalFormatting sqref="H28">
    <cfRule type="cellIs" dxfId="413" priority="78" operator="equal">
      <formula>"Muy Baja"</formula>
    </cfRule>
    <cfRule type="cellIs" dxfId="412" priority="76" operator="equal">
      <formula>"Media"</formula>
    </cfRule>
    <cfRule type="cellIs" dxfId="411" priority="74" operator="equal">
      <formula>"Muy Alta"</formula>
    </cfRule>
    <cfRule type="cellIs" dxfId="410" priority="75" operator="equal">
      <formula>"Alta"</formula>
    </cfRule>
    <cfRule type="cellIs" dxfId="409" priority="77" operator="equal">
      <formula>"Baja"</formula>
    </cfRule>
  </conditionalFormatting>
  <conditionalFormatting sqref="H34">
    <cfRule type="cellIs" dxfId="408" priority="66" operator="equal">
      <formula>"Alta"</formula>
    </cfRule>
    <cfRule type="cellIs" dxfId="407" priority="65" operator="equal">
      <formula>"Muy Alta"</formula>
    </cfRule>
    <cfRule type="cellIs" dxfId="406" priority="67" operator="equal">
      <formula>"Media"</formula>
    </cfRule>
    <cfRule type="cellIs" dxfId="405" priority="68" operator="equal">
      <formula>"Baja"</formula>
    </cfRule>
    <cfRule type="cellIs" dxfId="404" priority="69" operator="equal">
      <formula>"Muy Baja"</formula>
    </cfRule>
  </conditionalFormatting>
  <conditionalFormatting sqref="H40">
    <cfRule type="cellIs" dxfId="403" priority="56" operator="equal">
      <formula>"Muy Alta"</formula>
    </cfRule>
    <cfRule type="cellIs" dxfId="402" priority="58" operator="equal">
      <formula>"Media"</formula>
    </cfRule>
    <cfRule type="cellIs" dxfId="401" priority="60" operator="equal">
      <formula>"Muy Baja"</formula>
    </cfRule>
    <cfRule type="cellIs" dxfId="400" priority="59" operator="equal">
      <formula>"Baja"</formula>
    </cfRule>
    <cfRule type="cellIs" dxfId="399" priority="57" operator="equal">
      <formula>"Alta"</formula>
    </cfRule>
  </conditionalFormatting>
  <conditionalFormatting sqref="H46">
    <cfRule type="cellIs" dxfId="398" priority="51" operator="equal">
      <formula>"Muy Baja"</formula>
    </cfRule>
    <cfRule type="cellIs" dxfId="397" priority="47" operator="equal">
      <formula>"Muy Alta"</formula>
    </cfRule>
    <cfRule type="cellIs" dxfId="396" priority="48" operator="equal">
      <formula>"Alta"</formula>
    </cfRule>
    <cfRule type="cellIs" dxfId="395" priority="49" operator="equal">
      <formula>"Media"</formula>
    </cfRule>
    <cfRule type="cellIs" dxfId="394" priority="50" operator="equal">
      <formula>"Baja"</formula>
    </cfRule>
  </conditionalFormatting>
  <conditionalFormatting sqref="H52">
    <cfRule type="cellIs" dxfId="393" priority="38" operator="equal">
      <formula>"Muy Alta"</formula>
    </cfRule>
    <cfRule type="cellIs" dxfId="392" priority="40" operator="equal">
      <formula>"Media"</formula>
    </cfRule>
    <cfRule type="cellIs" dxfId="391" priority="41" operator="equal">
      <formula>"Baja"</formula>
    </cfRule>
    <cfRule type="cellIs" dxfId="390" priority="42" operator="equal">
      <formula>"Muy Baja"</formula>
    </cfRule>
    <cfRule type="cellIs" dxfId="389" priority="39" operator="equal">
      <formula>"Alta"</formula>
    </cfRule>
  </conditionalFormatting>
  <conditionalFormatting sqref="H58">
    <cfRule type="cellIs" dxfId="388" priority="32" operator="equal">
      <formula>"Baja"</formula>
    </cfRule>
    <cfRule type="cellIs" dxfId="387" priority="29" operator="equal">
      <formula>"Muy Alta"</formula>
    </cfRule>
    <cfRule type="cellIs" dxfId="386" priority="30" operator="equal">
      <formula>"Alta"</formula>
    </cfRule>
    <cfRule type="cellIs" dxfId="385" priority="31" operator="equal">
      <formula>"Media"</formula>
    </cfRule>
    <cfRule type="cellIs" dxfId="384" priority="33" operator="equal">
      <formula>"Muy Baja"</formula>
    </cfRule>
  </conditionalFormatting>
  <conditionalFormatting sqref="H64">
    <cfRule type="cellIs" dxfId="383" priority="24" operator="equal">
      <formula>"Muy Baja"</formula>
    </cfRule>
    <cfRule type="cellIs" dxfId="382" priority="20" operator="equal">
      <formula>"Muy Alta"</formula>
    </cfRule>
    <cfRule type="cellIs" dxfId="381" priority="23" operator="equal">
      <formula>"Baja"</formula>
    </cfRule>
    <cfRule type="cellIs" dxfId="380" priority="22" operator="equal">
      <formula>"Media"</formula>
    </cfRule>
    <cfRule type="cellIs" dxfId="379" priority="21" operator="equal">
      <formula>"Alta"</formula>
    </cfRule>
  </conditionalFormatting>
  <conditionalFormatting sqref="K10:K69">
    <cfRule type="containsText" dxfId="378" priority="1" operator="containsText" text="❌">
      <formula>NOT(ISERROR(SEARCH("❌",K10)))</formula>
    </cfRule>
  </conditionalFormatting>
  <conditionalFormatting sqref="L10 L16 L22 L28 L34 L40 L46 L52 L58 L64">
    <cfRule type="cellIs" dxfId="377" priority="100" operator="equal">
      <formula>"Leve"</formula>
    </cfRule>
    <cfRule type="cellIs" dxfId="376" priority="96" operator="equal">
      <formula>"Catastrófico"</formula>
    </cfRule>
    <cfRule type="cellIs" dxfId="375" priority="97" operator="equal">
      <formula>"Mayor"</formula>
    </cfRule>
    <cfRule type="cellIs" dxfId="374" priority="98" operator="equal">
      <formula>"Moderado"</formula>
    </cfRule>
    <cfRule type="cellIs" dxfId="373" priority="99" operator="equal">
      <formula>"Menor"</formula>
    </cfRule>
  </conditionalFormatting>
  <conditionalFormatting sqref="N10">
    <cfRule type="cellIs" dxfId="372" priority="95" operator="equal">
      <formula>"Bajo"</formula>
    </cfRule>
    <cfRule type="cellIs" dxfId="371" priority="92" operator="equal">
      <formula>"Extremo"</formula>
    </cfRule>
    <cfRule type="cellIs" dxfId="370" priority="93" operator="equal">
      <formula>"Alto"</formula>
    </cfRule>
    <cfRule type="cellIs" dxfId="369" priority="94" operator="equal">
      <formula>"Moderado"</formula>
    </cfRule>
  </conditionalFormatting>
  <conditionalFormatting sqref="N16">
    <cfRule type="cellIs" dxfId="368" priority="88" operator="equal">
      <formula>"Extremo"</formula>
    </cfRule>
    <cfRule type="cellIs" dxfId="367" priority="91" operator="equal">
      <formula>"Bajo"</formula>
    </cfRule>
    <cfRule type="cellIs" dxfId="366" priority="90" operator="equal">
      <formula>"Moderado"</formula>
    </cfRule>
    <cfRule type="cellIs" dxfId="365" priority="89" operator="equal">
      <formula>"Alto"</formula>
    </cfRule>
  </conditionalFormatting>
  <conditionalFormatting sqref="N22">
    <cfRule type="cellIs" dxfId="364" priority="82" operator="equal">
      <formula>"Bajo"</formula>
    </cfRule>
    <cfRule type="cellIs" dxfId="363" priority="79" operator="equal">
      <formula>"Extremo"</formula>
    </cfRule>
    <cfRule type="cellIs" dxfId="362" priority="80" operator="equal">
      <formula>"Alto"</formula>
    </cfRule>
    <cfRule type="cellIs" dxfId="361" priority="81" operator="equal">
      <formula>"Moderado"</formula>
    </cfRule>
  </conditionalFormatting>
  <conditionalFormatting sqref="N28">
    <cfRule type="cellIs" dxfId="360" priority="70" operator="equal">
      <formula>"Extremo"</formula>
    </cfRule>
    <cfRule type="cellIs" dxfId="359" priority="71" operator="equal">
      <formula>"Alto"</formula>
    </cfRule>
    <cfRule type="cellIs" dxfId="358" priority="72" operator="equal">
      <formula>"Moderado"</formula>
    </cfRule>
    <cfRule type="cellIs" dxfId="357" priority="73" operator="equal">
      <formula>"Bajo"</formula>
    </cfRule>
  </conditionalFormatting>
  <conditionalFormatting sqref="N34">
    <cfRule type="cellIs" dxfId="356" priority="62" operator="equal">
      <formula>"Alto"</formula>
    </cfRule>
    <cfRule type="cellIs" dxfId="355" priority="61" operator="equal">
      <formula>"Extremo"</formula>
    </cfRule>
    <cfRule type="cellIs" dxfId="354" priority="63" operator="equal">
      <formula>"Moderado"</formula>
    </cfRule>
    <cfRule type="cellIs" dxfId="353" priority="64" operator="equal">
      <formula>"Bajo"</formula>
    </cfRule>
  </conditionalFormatting>
  <conditionalFormatting sqref="N40">
    <cfRule type="cellIs" dxfId="352" priority="54" operator="equal">
      <formula>"Moderado"</formula>
    </cfRule>
    <cfRule type="cellIs" dxfId="351" priority="53" operator="equal">
      <formula>"Alto"</formula>
    </cfRule>
    <cfRule type="cellIs" dxfId="350" priority="55" operator="equal">
      <formula>"Bajo"</formula>
    </cfRule>
    <cfRule type="cellIs" dxfId="349" priority="52" operator="equal">
      <formula>"Extremo"</formula>
    </cfRule>
  </conditionalFormatting>
  <conditionalFormatting sqref="N46">
    <cfRule type="cellIs" dxfId="348" priority="46" operator="equal">
      <formula>"Bajo"</formula>
    </cfRule>
    <cfRule type="cellIs" dxfId="347" priority="45" operator="equal">
      <formula>"Moderado"</formula>
    </cfRule>
    <cfRule type="cellIs" dxfId="346" priority="44" operator="equal">
      <formula>"Alto"</formula>
    </cfRule>
    <cfRule type="cellIs" dxfId="345" priority="43" operator="equal">
      <formula>"Extremo"</formula>
    </cfRule>
  </conditionalFormatting>
  <conditionalFormatting sqref="N52">
    <cfRule type="cellIs" dxfId="344" priority="34" operator="equal">
      <formula>"Extremo"</formula>
    </cfRule>
    <cfRule type="cellIs" dxfId="343" priority="35" operator="equal">
      <formula>"Alto"</formula>
    </cfRule>
    <cfRule type="cellIs" dxfId="342" priority="37" operator="equal">
      <formula>"Bajo"</formula>
    </cfRule>
    <cfRule type="cellIs" dxfId="341" priority="36" operator="equal">
      <formula>"Moderado"</formula>
    </cfRule>
  </conditionalFormatting>
  <conditionalFormatting sqref="N58">
    <cfRule type="cellIs" dxfId="340" priority="25" operator="equal">
      <formula>"Extremo"</formula>
    </cfRule>
    <cfRule type="cellIs" dxfId="339" priority="26" operator="equal">
      <formula>"Alto"</formula>
    </cfRule>
    <cfRule type="cellIs" dxfId="338" priority="28" operator="equal">
      <formula>"Bajo"</formula>
    </cfRule>
    <cfRule type="cellIs" dxfId="337" priority="27" operator="equal">
      <formula>"Moderado"</formula>
    </cfRule>
  </conditionalFormatting>
  <conditionalFormatting sqref="N64">
    <cfRule type="cellIs" dxfId="336" priority="16" operator="equal">
      <formula>"Extremo"</formula>
    </cfRule>
    <cfRule type="cellIs" dxfId="335" priority="19" operator="equal">
      <formula>"Bajo"</formula>
    </cfRule>
    <cfRule type="cellIs" dxfId="334" priority="18" operator="equal">
      <formula>"Moderado"</formula>
    </cfRule>
    <cfRule type="cellIs" dxfId="333" priority="17" operator="equal">
      <formula>"Alto"</formula>
    </cfRule>
  </conditionalFormatting>
  <conditionalFormatting sqref="Y10:Y69">
    <cfRule type="cellIs" dxfId="332" priority="15" operator="equal">
      <formula>"Muy Baja"</formula>
    </cfRule>
    <cfRule type="cellIs" dxfId="331" priority="13" operator="equal">
      <formula>"Media"</formula>
    </cfRule>
    <cfRule type="cellIs" dxfId="330" priority="12" operator="equal">
      <formula>"Alta"</formula>
    </cfRule>
    <cfRule type="cellIs" dxfId="329" priority="11" operator="equal">
      <formula>"Muy Alta"</formula>
    </cfRule>
    <cfRule type="cellIs" dxfId="328" priority="14" operator="equal">
      <formula>"Baja"</formula>
    </cfRule>
  </conditionalFormatting>
  <conditionalFormatting sqref="AA10:AA69">
    <cfRule type="cellIs" dxfId="327" priority="10" operator="equal">
      <formula>"Leve"</formula>
    </cfRule>
    <cfRule type="cellIs" dxfId="326" priority="9" operator="equal">
      <formula>"Menor"</formula>
    </cfRule>
    <cfRule type="cellIs" dxfId="325" priority="7" operator="equal">
      <formula>"Mayor"</formula>
    </cfRule>
    <cfRule type="cellIs" dxfId="324" priority="6" operator="equal">
      <formula>"Catastrófico"</formula>
    </cfRule>
    <cfRule type="cellIs" dxfId="323" priority="8" operator="equal">
      <formula>"Moderado"</formula>
    </cfRule>
  </conditionalFormatting>
  <conditionalFormatting sqref="AC10:AC69">
    <cfRule type="cellIs" dxfId="322" priority="2" operator="equal">
      <formula>"Extremo"</formula>
    </cfRule>
    <cfRule type="cellIs" dxfId="321" priority="5" operator="equal">
      <formula>"Bajo"</formula>
    </cfRule>
    <cfRule type="cellIs" dxfId="320" priority="4" operator="equal">
      <formula>"Moderado"</formula>
    </cfRule>
    <cfRule type="cellIs" dxfId="31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N4" zoomScale="59" zoomScaleNormal="59" workbookViewId="0">
      <selection activeCell="AJ10" sqref="AJ10"/>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352</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351</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353</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310</v>
      </c>
      <c r="D10" s="218" t="s">
        <v>311</v>
      </c>
      <c r="E10" s="230" t="s">
        <v>382</v>
      </c>
      <c r="F10" s="218" t="s">
        <v>128</v>
      </c>
      <c r="G10" s="221">
        <v>365</v>
      </c>
      <c r="H10" s="224" t="str">
        <f>IF(G10&lt;=0,"",IF(G10&lt;=2,"Muy Baja",IF(G10&lt;=24,"Baja",IF(G10&lt;=500,"Media",IF(G10&lt;=5000,"Alta","Muy Alta")))))</f>
        <v>Media</v>
      </c>
      <c r="I10" s="212">
        <f>IF(H10="","",IF(H10="Muy Baja",0.2,IF(H10="Baja",0.4,IF(H10="Media",0.6,IF(H10="Alta",0.8,IF(H10="Muy Alta",1,))))))</f>
        <v>0.6</v>
      </c>
      <c r="J10" s="227" t="s">
        <v>154</v>
      </c>
      <c r="K10" s="21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IF(OR(K10='Tabla Impacto'!$C$11,K10='Tabla Impacto'!$D$11),"Leve",IF(OR(K10='Tabla Impacto'!$C$12,K10='Tabla Impacto'!$D$12),"Menor",IF(OR(K10='Tabla Impacto'!$C$13,K10='Tabla Impacto'!$D$13),"Moderado",IF(OR(K10='Tabla Impacto'!$C$14,K10='Tabla Impacto'!$D$14),"Mayor",IF(OR(K10='Tabla Impacto'!$C$15,K10='Tabla Impacto'!$D$15),"Catastrófico","")))))</f>
        <v>Menor</v>
      </c>
      <c r="M10" s="212">
        <f>IF(L10="","",IF(L10="Leve",0.2,IF(L10="Menor",0.4,IF(L10="Moderado",0.6,IF(L10="Mayor",0.8,IF(L10="Catastrófico",1,))))))</f>
        <v>0.4</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313</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365</v>
      </c>
      <c r="AF10" s="133" t="s">
        <v>312</v>
      </c>
      <c r="AG10" s="135">
        <v>46022</v>
      </c>
      <c r="AH10" s="135">
        <v>46009</v>
      </c>
      <c r="AI10" s="133" t="s">
        <v>393</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318" priority="105" operator="equal">
      <formula>"Muy Baja"</formula>
    </cfRule>
    <cfRule type="cellIs" dxfId="317" priority="101" operator="equal">
      <formula>"Muy Alta"</formula>
    </cfRule>
    <cfRule type="cellIs" dxfId="316" priority="104" operator="equal">
      <formula>"Baja"</formula>
    </cfRule>
    <cfRule type="cellIs" dxfId="315" priority="103" operator="equal">
      <formula>"Media"</formula>
    </cfRule>
    <cfRule type="cellIs" dxfId="314" priority="102" operator="equal">
      <formula>"Alta"</formula>
    </cfRule>
  </conditionalFormatting>
  <conditionalFormatting sqref="H22">
    <cfRule type="cellIs" dxfId="313" priority="84" operator="equal">
      <formula>"Alta"</formula>
    </cfRule>
    <cfRule type="cellIs" dxfId="312" priority="87" operator="equal">
      <formula>"Muy Baja"</formula>
    </cfRule>
    <cfRule type="cellIs" dxfId="311" priority="83" operator="equal">
      <formula>"Muy Alta"</formula>
    </cfRule>
    <cfRule type="cellIs" dxfId="310" priority="86" operator="equal">
      <formula>"Baja"</formula>
    </cfRule>
    <cfRule type="cellIs" dxfId="309" priority="85" operator="equal">
      <formula>"Media"</formula>
    </cfRule>
  </conditionalFormatting>
  <conditionalFormatting sqref="H28">
    <cfRule type="cellIs" dxfId="308" priority="78" operator="equal">
      <formula>"Muy Baja"</formula>
    </cfRule>
    <cfRule type="cellIs" dxfId="307" priority="76" operator="equal">
      <formula>"Media"</formula>
    </cfRule>
    <cfRule type="cellIs" dxfId="306" priority="74" operator="equal">
      <formula>"Muy Alta"</formula>
    </cfRule>
    <cfRule type="cellIs" dxfId="305" priority="75" operator="equal">
      <formula>"Alta"</formula>
    </cfRule>
    <cfRule type="cellIs" dxfId="304" priority="77" operator="equal">
      <formula>"Baja"</formula>
    </cfRule>
  </conditionalFormatting>
  <conditionalFormatting sqref="H34">
    <cfRule type="cellIs" dxfId="303" priority="66" operator="equal">
      <formula>"Alta"</formula>
    </cfRule>
    <cfRule type="cellIs" dxfId="302" priority="65" operator="equal">
      <formula>"Muy Alta"</formula>
    </cfRule>
    <cfRule type="cellIs" dxfId="301" priority="67" operator="equal">
      <formula>"Media"</formula>
    </cfRule>
    <cfRule type="cellIs" dxfId="300" priority="68" operator="equal">
      <formula>"Baja"</formula>
    </cfRule>
    <cfRule type="cellIs" dxfId="299" priority="69" operator="equal">
      <formula>"Muy Baja"</formula>
    </cfRule>
  </conditionalFormatting>
  <conditionalFormatting sqref="H40">
    <cfRule type="cellIs" dxfId="298" priority="56" operator="equal">
      <formula>"Muy Alta"</formula>
    </cfRule>
    <cfRule type="cellIs" dxfId="297" priority="58" operator="equal">
      <formula>"Media"</formula>
    </cfRule>
    <cfRule type="cellIs" dxfId="296" priority="60" operator="equal">
      <formula>"Muy Baja"</formula>
    </cfRule>
    <cfRule type="cellIs" dxfId="295" priority="59" operator="equal">
      <formula>"Baja"</formula>
    </cfRule>
    <cfRule type="cellIs" dxfId="294" priority="57" operator="equal">
      <formula>"Alta"</formula>
    </cfRule>
  </conditionalFormatting>
  <conditionalFormatting sqref="H46">
    <cfRule type="cellIs" dxfId="293" priority="51" operator="equal">
      <formula>"Muy Baja"</formula>
    </cfRule>
    <cfRule type="cellIs" dxfId="292" priority="47" operator="equal">
      <formula>"Muy Alta"</formula>
    </cfRule>
    <cfRule type="cellIs" dxfId="291" priority="48" operator="equal">
      <formula>"Alta"</formula>
    </cfRule>
    <cfRule type="cellIs" dxfId="290" priority="49" operator="equal">
      <formula>"Media"</formula>
    </cfRule>
    <cfRule type="cellIs" dxfId="289" priority="50" operator="equal">
      <formula>"Baja"</formula>
    </cfRule>
  </conditionalFormatting>
  <conditionalFormatting sqref="H52">
    <cfRule type="cellIs" dxfId="288" priority="38" operator="equal">
      <formula>"Muy Alta"</formula>
    </cfRule>
    <cfRule type="cellIs" dxfId="287" priority="40" operator="equal">
      <formula>"Media"</formula>
    </cfRule>
    <cfRule type="cellIs" dxfId="286" priority="41" operator="equal">
      <formula>"Baja"</formula>
    </cfRule>
    <cfRule type="cellIs" dxfId="285" priority="42" operator="equal">
      <formula>"Muy Baja"</formula>
    </cfRule>
    <cfRule type="cellIs" dxfId="284" priority="39" operator="equal">
      <formula>"Alta"</formula>
    </cfRule>
  </conditionalFormatting>
  <conditionalFormatting sqref="H58">
    <cfRule type="cellIs" dxfId="283" priority="32" operator="equal">
      <formula>"Baja"</formula>
    </cfRule>
    <cfRule type="cellIs" dxfId="282" priority="29" operator="equal">
      <formula>"Muy Alta"</formula>
    </cfRule>
    <cfRule type="cellIs" dxfId="281" priority="30" operator="equal">
      <formula>"Alta"</formula>
    </cfRule>
    <cfRule type="cellIs" dxfId="280" priority="31" operator="equal">
      <formula>"Media"</formula>
    </cfRule>
    <cfRule type="cellIs" dxfId="279" priority="33" operator="equal">
      <formula>"Muy Baja"</formula>
    </cfRule>
  </conditionalFormatting>
  <conditionalFormatting sqref="H64">
    <cfRule type="cellIs" dxfId="278" priority="24" operator="equal">
      <formula>"Muy Baja"</formula>
    </cfRule>
    <cfRule type="cellIs" dxfId="277" priority="20" operator="equal">
      <formula>"Muy Alta"</formula>
    </cfRule>
    <cfRule type="cellIs" dxfId="276" priority="23" operator="equal">
      <formula>"Baja"</formula>
    </cfRule>
    <cfRule type="cellIs" dxfId="275" priority="22" operator="equal">
      <formula>"Media"</formula>
    </cfRule>
    <cfRule type="cellIs" dxfId="274" priority="21" operator="equal">
      <formula>"Alta"</formula>
    </cfRule>
  </conditionalFormatting>
  <conditionalFormatting sqref="K10:K69">
    <cfRule type="containsText" dxfId="273" priority="1" operator="containsText" text="❌">
      <formula>NOT(ISERROR(SEARCH("❌",K10)))</formula>
    </cfRule>
  </conditionalFormatting>
  <conditionalFormatting sqref="L10 L16 L22 L28 L34 L40 L46 L52 L58 L64">
    <cfRule type="cellIs" dxfId="272" priority="100" operator="equal">
      <formula>"Leve"</formula>
    </cfRule>
    <cfRule type="cellIs" dxfId="271" priority="96" operator="equal">
      <formula>"Catastrófico"</formula>
    </cfRule>
    <cfRule type="cellIs" dxfId="270" priority="97" operator="equal">
      <formula>"Mayor"</formula>
    </cfRule>
    <cfRule type="cellIs" dxfId="269" priority="98" operator="equal">
      <formula>"Moderado"</formula>
    </cfRule>
    <cfRule type="cellIs" dxfId="268" priority="99" operator="equal">
      <formula>"Menor"</formula>
    </cfRule>
  </conditionalFormatting>
  <conditionalFormatting sqref="N10">
    <cfRule type="cellIs" dxfId="267" priority="95" operator="equal">
      <formula>"Bajo"</formula>
    </cfRule>
    <cfRule type="cellIs" dxfId="266" priority="92" operator="equal">
      <formula>"Extremo"</formula>
    </cfRule>
    <cfRule type="cellIs" dxfId="265" priority="93" operator="equal">
      <formula>"Alto"</formula>
    </cfRule>
    <cfRule type="cellIs" dxfId="264" priority="94" operator="equal">
      <formula>"Moderado"</formula>
    </cfRule>
  </conditionalFormatting>
  <conditionalFormatting sqref="N16">
    <cfRule type="cellIs" dxfId="263" priority="88" operator="equal">
      <formula>"Extremo"</formula>
    </cfRule>
    <cfRule type="cellIs" dxfId="262" priority="91" operator="equal">
      <formula>"Bajo"</formula>
    </cfRule>
    <cfRule type="cellIs" dxfId="261" priority="90" operator="equal">
      <formula>"Moderado"</formula>
    </cfRule>
    <cfRule type="cellIs" dxfId="260" priority="89" operator="equal">
      <formula>"Alto"</formula>
    </cfRule>
  </conditionalFormatting>
  <conditionalFormatting sqref="N22">
    <cfRule type="cellIs" dxfId="259" priority="82" operator="equal">
      <formula>"Bajo"</formula>
    </cfRule>
    <cfRule type="cellIs" dxfId="258" priority="79" operator="equal">
      <formula>"Extremo"</formula>
    </cfRule>
    <cfRule type="cellIs" dxfId="257" priority="80" operator="equal">
      <formula>"Alto"</formula>
    </cfRule>
    <cfRule type="cellIs" dxfId="256" priority="81" operator="equal">
      <formula>"Moderado"</formula>
    </cfRule>
  </conditionalFormatting>
  <conditionalFormatting sqref="N28">
    <cfRule type="cellIs" dxfId="255" priority="70" operator="equal">
      <formula>"Extremo"</formula>
    </cfRule>
    <cfRule type="cellIs" dxfId="254" priority="71" operator="equal">
      <formula>"Alto"</formula>
    </cfRule>
    <cfRule type="cellIs" dxfId="253" priority="72" operator="equal">
      <formula>"Moderado"</formula>
    </cfRule>
    <cfRule type="cellIs" dxfId="252" priority="73" operator="equal">
      <formula>"Bajo"</formula>
    </cfRule>
  </conditionalFormatting>
  <conditionalFormatting sqref="N34">
    <cfRule type="cellIs" dxfId="251" priority="62" operator="equal">
      <formula>"Alto"</formula>
    </cfRule>
    <cfRule type="cellIs" dxfId="250" priority="61" operator="equal">
      <formula>"Extremo"</formula>
    </cfRule>
    <cfRule type="cellIs" dxfId="249" priority="63" operator="equal">
      <formula>"Moderado"</formula>
    </cfRule>
    <cfRule type="cellIs" dxfId="248" priority="64" operator="equal">
      <formula>"Bajo"</formula>
    </cfRule>
  </conditionalFormatting>
  <conditionalFormatting sqref="N40">
    <cfRule type="cellIs" dxfId="247" priority="54" operator="equal">
      <formula>"Moderado"</formula>
    </cfRule>
    <cfRule type="cellIs" dxfId="246" priority="53" operator="equal">
      <formula>"Alto"</formula>
    </cfRule>
    <cfRule type="cellIs" dxfId="245" priority="55" operator="equal">
      <formula>"Bajo"</formula>
    </cfRule>
    <cfRule type="cellIs" dxfId="244" priority="52" operator="equal">
      <formula>"Extremo"</formula>
    </cfRule>
  </conditionalFormatting>
  <conditionalFormatting sqref="N46">
    <cfRule type="cellIs" dxfId="243" priority="46" operator="equal">
      <formula>"Bajo"</formula>
    </cfRule>
    <cfRule type="cellIs" dxfId="242" priority="45" operator="equal">
      <formula>"Moderado"</formula>
    </cfRule>
    <cfRule type="cellIs" dxfId="241" priority="44" operator="equal">
      <formula>"Alto"</formula>
    </cfRule>
    <cfRule type="cellIs" dxfId="240" priority="43" operator="equal">
      <formula>"Extremo"</formula>
    </cfRule>
  </conditionalFormatting>
  <conditionalFormatting sqref="N52">
    <cfRule type="cellIs" dxfId="239" priority="34" operator="equal">
      <formula>"Extremo"</formula>
    </cfRule>
    <cfRule type="cellIs" dxfId="238" priority="35" operator="equal">
      <formula>"Alto"</formula>
    </cfRule>
    <cfRule type="cellIs" dxfId="237" priority="37" operator="equal">
      <formula>"Bajo"</formula>
    </cfRule>
    <cfRule type="cellIs" dxfId="236" priority="36" operator="equal">
      <formula>"Moderado"</formula>
    </cfRule>
  </conditionalFormatting>
  <conditionalFormatting sqref="N58">
    <cfRule type="cellIs" dxfId="235" priority="25" operator="equal">
      <formula>"Extremo"</formula>
    </cfRule>
    <cfRule type="cellIs" dxfId="234" priority="26" operator="equal">
      <formula>"Alto"</formula>
    </cfRule>
    <cfRule type="cellIs" dxfId="233" priority="28" operator="equal">
      <formula>"Bajo"</formula>
    </cfRule>
    <cfRule type="cellIs" dxfId="232" priority="27" operator="equal">
      <formula>"Moderado"</formula>
    </cfRule>
  </conditionalFormatting>
  <conditionalFormatting sqref="N64">
    <cfRule type="cellIs" dxfId="231" priority="16" operator="equal">
      <formula>"Extremo"</formula>
    </cfRule>
    <cfRule type="cellIs" dxfId="230" priority="19" operator="equal">
      <formula>"Bajo"</formula>
    </cfRule>
    <cfRule type="cellIs" dxfId="229" priority="18" operator="equal">
      <formula>"Moderado"</formula>
    </cfRule>
    <cfRule type="cellIs" dxfId="228" priority="17" operator="equal">
      <formula>"Alto"</formula>
    </cfRule>
  </conditionalFormatting>
  <conditionalFormatting sqref="Y10:Y69">
    <cfRule type="cellIs" dxfId="227" priority="15" operator="equal">
      <formula>"Muy Baja"</formula>
    </cfRule>
    <cfRule type="cellIs" dxfId="226" priority="13" operator="equal">
      <formula>"Media"</formula>
    </cfRule>
    <cfRule type="cellIs" dxfId="225" priority="12" operator="equal">
      <formula>"Alta"</formula>
    </cfRule>
    <cfRule type="cellIs" dxfId="224" priority="11" operator="equal">
      <formula>"Muy Alta"</formula>
    </cfRule>
    <cfRule type="cellIs" dxfId="223" priority="14" operator="equal">
      <formula>"Baja"</formula>
    </cfRule>
  </conditionalFormatting>
  <conditionalFormatting sqref="AA10:AA69">
    <cfRule type="cellIs" dxfId="222" priority="10" operator="equal">
      <formula>"Leve"</formula>
    </cfRule>
    <cfRule type="cellIs" dxfId="221" priority="9" operator="equal">
      <formula>"Menor"</formula>
    </cfRule>
    <cfRule type="cellIs" dxfId="220" priority="7" operator="equal">
      <formula>"Mayor"</formula>
    </cfRule>
    <cfRule type="cellIs" dxfId="219" priority="6" operator="equal">
      <formula>"Catastrófico"</formula>
    </cfRule>
    <cfRule type="cellIs" dxfId="218" priority="8" operator="equal">
      <formula>"Moderado"</formula>
    </cfRule>
  </conditionalFormatting>
  <conditionalFormatting sqref="AC10:AC69">
    <cfRule type="cellIs" dxfId="217" priority="2" operator="equal">
      <formula>"Extremo"</formula>
    </cfRule>
    <cfRule type="cellIs" dxfId="216" priority="5" operator="equal">
      <formula>"Bajo"</formula>
    </cfRule>
    <cfRule type="cellIs" dxfId="215" priority="4" operator="equal">
      <formula>"Moderado"</formula>
    </cfRule>
    <cfRule type="cellIs" dxfId="21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Q6" zoomScale="59" zoomScaleNormal="59" workbookViewId="0">
      <selection activeCell="AJ10" sqref="AJ10"/>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354</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355</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356</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307</v>
      </c>
      <c r="D10" s="218" t="s">
        <v>306</v>
      </c>
      <c r="E10" s="230" t="s">
        <v>305</v>
      </c>
      <c r="F10" s="218" t="s">
        <v>123</v>
      </c>
      <c r="G10" s="221">
        <v>7</v>
      </c>
      <c r="H10" s="224" t="str">
        <f>IF(G10&lt;=0,"",IF(G10&lt;=2,"Muy Baja",IF(G10&lt;=24,"Baja",IF(G10&lt;=500,"Media",IF(G10&lt;=5000,"Alta","Muy Alta")))))</f>
        <v>Baja</v>
      </c>
      <c r="I10" s="212">
        <f>IF(H10="","",IF(H10="Muy Baja",0.2,IF(H10="Baja",0.4,IF(H10="Media",0.6,IF(H10="Alta",0.8,IF(H10="Muy Alta",1,))))))</f>
        <v>0.4</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308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309</v>
      </c>
      <c r="AF10" s="133" t="s">
        <v>304</v>
      </c>
      <c r="AG10" s="135">
        <v>46022</v>
      </c>
      <c r="AH10" s="135">
        <v>46009</v>
      </c>
      <c r="AI10" s="133" t="s">
        <v>391</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213" priority="105" operator="equal">
      <formula>"Muy Baja"</formula>
    </cfRule>
    <cfRule type="cellIs" dxfId="212" priority="101" operator="equal">
      <formula>"Muy Alta"</formula>
    </cfRule>
    <cfRule type="cellIs" dxfId="211" priority="104" operator="equal">
      <formula>"Baja"</formula>
    </cfRule>
    <cfRule type="cellIs" dxfId="210" priority="103" operator="equal">
      <formula>"Media"</formula>
    </cfRule>
    <cfRule type="cellIs" dxfId="209" priority="102" operator="equal">
      <formula>"Alta"</formula>
    </cfRule>
  </conditionalFormatting>
  <conditionalFormatting sqref="H22">
    <cfRule type="cellIs" dxfId="208" priority="84" operator="equal">
      <formula>"Alta"</formula>
    </cfRule>
    <cfRule type="cellIs" dxfId="207" priority="87" operator="equal">
      <formula>"Muy Baja"</formula>
    </cfRule>
    <cfRule type="cellIs" dxfId="206" priority="83" operator="equal">
      <formula>"Muy Alta"</formula>
    </cfRule>
    <cfRule type="cellIs" dxfId="205" priority="86" operator="equal">
      <formula>"Baja"</formula>
    </cfRule>
    <cfRule type="cellIs" dxfId="204" priority="85" operator="equal">
      <formula>"Media"</formula>
    </cfRule>
  </conditionalFormatting>
  <conditionalFormatting sqref="H28">
    <cfRule type="cellIs" dxfId="203" priority="78" operator="equal">
      <formula>"Muy Baja"</formula>
    </cfRule>
    <cfRule type="cellIs" dxfId="202" priority="76" operator="equal">
      <formula>"Media"</formula>
    </cfRule>
    <cfRule type="cellIs" dxfId="201" priority="74" operator="equal">
      <formula>"Muy Alta"</formula>
    </cfRule>
    <cfRule type="cellIs" dxfId="200" priority="75" operator="equal">
      <formula>"Alta"</formula>
    </cfRule>
    <cfRule type="cellIs" dxfId="199" priority="77" operator="equal">
      <formula>"Baja"</formula>
    </cfRule>
  </conditionalFormatting>
  <conditionalFormatting sqref="H34">
    <cfRule type="cellIs" dxfId="198" priority="66" operator="equal">
      <formula>"Alta"</formula>
    </cfRule>
    <cfRule type="cellIs" dxfId="197" priority="65" operator="equal">
      <formula>"Muy Alta"</formula>
    </cfRule>
    <cfRule type="cellIs" dxfId="196" priority="67" operator="equal">
      <formula>"Media"</formula>
    </cfRule>
    <cfRule type="cellIs" dxfId="195" priority="68" operator="equal">
      <formula>"Baja"</formula>
    </cfRule>
    <cfRule type="cellIs" dxfId="194" priority="69" operator="equal">
      <formula>"Muy Baja"</formula>
    </cfRule>
  </conditionalFormatting>
  <conditionalFormatting sqref="H40">
    <cfRule type="cellIs" dxfId="193" priority="56" operator="equal">
      <formula>"Muy Alta"</formula>
    </cfRule>
    <cfRule type="cellIs" dxfId="192" priority="58" operator="equal">
      <formula>"Media"</formula>
    </cfRule>
    <cfRule type="cellIs" dxfId="191" priority="60" operator="equal">
      <formula>"Muy Baja"</formula>
    </cfRule>
    <cfRule type="cellIs" dxfId="190" priority="59" operator="equal">
      <formula>"Baja"</formula>
    </cfRule>
    <cfRule type="cellIs" dxfId="189" priority="57" operator="equal">
      <formula>"Alta"</formula>
    </cfRule>
  </conditionalFormatting>
  <conditionalFormatting sqref="H46">
    <cfRule type="cellIs" dxfId="188" priority="51" operator="equal">
      <formula>"Muy Baja"</formula>
    </cfRule>
    <cfRule type="cellIs" dxfId="187" priority="47" operator="equal">
      <formula>"Muy Alta"</formula>
    </cfRule>
    <cfRule type="cellIs" dxfId="186" priority="48" operator="equal">
      <formula>"Alta"</formula>
    </cfRule>
    <cfRule type="cellIs" dxfId="185" priority="49" operator="equal">
      <formula>"Media"</formula>
    </cfRule>
    <cfRule type="cellIs" dxfId="184" priority="50" operator="equal">
      <formula>"Baja"</formula>
    </cfRule>
  </conditionalFormatting>
  <conditionalFormatting sqref="H52">
    <cfRule type="cellIs" dxfId="183" priority="38" operator="equal">
      <formula>"Muy Alta"</formula>
    </cfRule>
    <cfRule type="cellIs" dxfId="182" priority="40" operator="equal">
      <formula>"Media"</formula>
    </cfRule>
    <cfRule type="cellIs" dxfId="181" priority="41" operator="equal">
      <formula>"Baja"</formula>
    </cfRule>
    <cfRule type="cellIs" dxfId="180" priority="42" operator="equal">
      <formula>"Muy Baja"</formula>
    </cfRule>
    <cfRule type="cellIs" dxfId="179" priority="39" operator="equal">
      <formula>"Alta"</formula>
    </cfRule>
  </conditionalFormatting>
  <conditionalFormatting sqref="H58">
    <cfRule type="cellIs" dxfId="178" priority="32" operator="equal">
      <formula>"Baja"</formula>
    </cfRule>
    <cfRule type="cellIs" dxfId="177" priority="29" operator="equal">
      <formula>"Muy Alta"</formula>
    </cfRule>
    <cfRule type="cellIs" dxfId="176" priority="30" operator="equal">
      <formula>"Alta"</formula>
    </cfRule>
    <cfRule type="cellIs" dxfId="175" priority="31" operator="equal">
      <formula>"Media"</formula>
    </cfRule>
    <cfRule type="cellIs" dxfId="174" priority="33" operator="equal">
      <formula>"Muy Baja"</formula>
    </cfRule>
  </conditionalFormatting>
  <conditionalFormatting sqref="H64">
    <cfRule type="cellIs" dxfId="173" priority="24" operator="equal">
      <formula>"Muy Baja"</formula>
    </cfRule>
    <cfRule type="cellIs" dxfId="172" priority="20" operator="equal">
      <formula>"Muy Alta"</formula>
    </cfRule>
    <cfRule type="cellIs" dxfId="171" priority="23" operator="equal">
      <formula>"Baja"</formula>
    </cfRule>
    <cfRule type="cellIs" dxfId="170" priority="22" operator="equal">
      <formula>"Media"</formula>
    </cfRule>
    <cfRule type="cellIs" dxfId="169" priority="21" operator="equal">
      <formula>"Alta"</formula>
    </cfRule>
  </conditionalFormatting>
  <conditionalFormatting sqref="K10:K69">
    <cfRule type="containsText" dxfId="168" priority="1" operator="containsText" text="❌">
      <formula>NOT(ISERROR(SEARCH("❌",K10)))</formula>
    </cfRule>
  </conditionalFormatting>
  <conditionalFormatting sqref="L10 L16 L22 L28 L34 L40 L46 L52 L58 L64">
    <cfRule type="cellIs" dxfId="167" priority="100" operator="equal">
      <formula>"Leve"</formula>
    </cfRule>
    <cfRule type="cellIs" dxfId="166" priority="96" operator="equal">
      <formula>"Catastrófico"</formula>
    </cfRule>
    <cfRule type="cellIs" dxfId="165" priority="97" operator="equal">
      <formula>"Mayor"</formula>
    </cfRule>
    <cfRule type="cellIs" dxfId="164" priority="98" operator="equal">
      <formula>"Moderado"</formula>
    </cfRule>
    <cfRule type="cellIs" dxfId="163" priority="99" operator="equal">
      <formula>"Menor"</formula>
    </cfRule>
  </conditionalFormatting>
  <conditionalFormatting sqref="N10">
    <cfRule type="cellIs" dxfId="162" priority="95" operator="equal">
      <formula>"Bajo"</formula>
    </cfRule>
    <cfRule type="cellIs" dxfId="161" priority="92" operator="equal">
      <formula>"Extremo"</formula>
    </cfRule>
    <cfRule type="cellIs" dxfId="160" priority="93" operator="equal">
      <formula>"Alto"</formula>
    </cfRule>
    <cfRule type="cellIs" dxfId="159" priority="94" operator="equal">
      <formula>"Moderado"</formula>
    </cfRule>
  </conditionalFormatting>
  <conditionalFormatting sqref="N16">
    <cfRule type="cellIs" dxfId="158" priority="88" operator="equal">
      <formula>"Extremo"</formula>
    </cfRule>
    <cfRule type="cellIs" dxfId="157" priority="91" operator="equal">
      <formula>"Bajo"</formula>
    </cfRule>
    <cfRule type="cellIs" dxfId="156" priority="90" operator="equal">
      <formula>"Moderado"</formula>
    </cfRule>
    <cfRule type="cellIs" dxfId="155" priority="89" operator="equal">
      <formula>"Alto"</formula>
    </cfRule>
  </conditionalFormatting>
  <conditionalFormatting sqref="N22">
    <cfRule type="cellIs" dxfId="154" priority="82" operator="equal">
      <formula>"Bajo"</formula>
    </cfRule>
    <cfRule type="cellIs" dxfId="153" priority="79" operator="equal">
      <formula>"Extremo"</formula>
    </cfRule>
    <cfRule type="cellIs" dxfId="152" priority="80" operator="equal">
      <formula>"Alto"</formula>
    </cfRule>
    <cfRule type="cellIs" dxfId="151" priority="81" operator="equal">
      <formula>"Moderado"</formula>
    </cfRule>
  </conditionalFormatting>
  <conditionalFormatting sqref="N28">
    <cfRule type="cellIs" dxfId="150" priority="70" operator="equal">
      <formula>"Extremo"</formula>
    </cfRule>
    <cfRule type="cellIs" dxfId="149" priority="71" operator="equal">
      <formula>"Alto"</formula>
    </cfRule>
    <cfRule type="cellIs" dxfId="148" priority="72" operator="equal">
      <formula>"Moderado"</formula>
    </cfRule>
    <cfRule type="cellIs" dxfId="147" priority="73" operator="equal">
      <formula>"Bajo"</formula>
    </cfRule>
  </conditionalFormatting>
  <conditionalFormatting sqref="N34">
    <cfRule type="cellIs" dxfId="146" priority="62" operator="equal">
      <formula>"Alto"</formula>
    </cfRule>
    <cfRule type="cellIs" dxfId="145" priority="61" operator="equal">
      <formula>"Extremo"</formula>
    </cfRule>
    <cfRule type="cellIs" dxfId="144" priority="63" operator="equal">
      <formula>"Moderado"</formula>
    </cfRule>
    <cfRule type="cellIs" dxfId="143" priority="64" operator="equal">
      <formula>"Bajo"</formula>
    </cfRule>
  </conditionalFormatting>
  <conditionalFormatting sqref="N40">
    <cfRule type="cellIs" dxfId="142" priority="54" operator="equal">
      <formula>"Moderado"</formula>
    </cfRule>
    <cfRule type="cellIs" dxfId="141" priority="53" operator="equal">
      <formula>"Alto"</formula>
    </cfRule>
    <cfRule type="cellIs" dxfId="140" priority="55" operator="equal">
      <formula>"Bajo"</formula>
    </cfRule>
    <cfRule type="cellIs" dxfId="139" priority="52" operator="equal">
      <formula>"Extremo"</formula>
    </cfRule>
  </conditionalFormatting>
  <conditionalFormatting sqref="N46">
    <cfRule type="cellIs" dxfId="138" priority="46" operator="equal">
      <formula>"Bajo"</formula>
    </cfRule>
    <cfRule type="cellIs" dxfId="137" priority="45" operator="equal">
      <formula>"Moderado"</formula>
    </cfRule>
    <cfRule type="cellIs" dxfId="136" priority="44" operator="equal">
      <formula>"Alto"</formula>
    </cfRule>
    <cfRule type="cellIs" dxfId="135" priority="43" operator="equal">
      <formula>"Extremo"</formula>
    </cfRule>
  </conditionalFormatting>
  <conditionalFormatting sqref="N52">
    <cfRule type="cellIs" dxfId="134" priority="34" operator="equal">
      <formula>"Extremo"</formula>
    </cfRule>
    <cfRule type="cellIs" dxfId="133" priority="35" operator="equal">
      <formula>"Alto"</formula>
    </cfRule>
    <cfRule type="cellIs" dxfId="132" priority="37" operator="equal">
      <formula>"Bajo"</formula>
    </cfRule>
    <cfRule type="cellIs" dxfId="131" priority="36" operator="equal">
      <formula>"Moderado"</formula>
    </cfRule>
  </conditionalFormatting>
  <conditionalFormatting sqref="N58">
    <cfRule type="cellIs" dxfId="130" priority="25" operator="equal">
      <formula>"Extremo"</formula>
    </cfRule>
    <cfRule type="cellIs" dxfId="129" priority="26" operator="equal">
      <formula>"Alto"</formula>
    </cfRule>
    <cfRule type="cellIs" dxfId="128" priority="28" operator="equal">
      <formula>"Bajo"</formula>
    </cfRule>
    <cfRule type="cellIs" dxfId="127" priority="27" operator="equal">
      <formula>"Moderado"</formula>
    </cfRule>
  </conditionalFormatting>
  <conditionalFormatting sqref="N64">
    <cfRule type="cellIs" dxfId="126" priority="16" operator="equal">
      <formula>"Extremo"</formula>
    </cfRule>
    <cfRule type="cellIs" dxfId="125" priority="19" operator="equal">
      <formula>"Bajo"</formula>
    </cfRule>
    <cfRule type="cellIs" dxfId="124" priority="18" operator="equal">
      <formula>"Moderado"</formula>
    </cfRule>
    <cfRule type="cellIs" dxfId="123" priority="17" operator="equal">
      <formula>"Alto"</formula>
    </cfRule>
  </conditionalFormatting>
  <conditionalFormatting sqref="Y10:Y69">
    <cfRule type="cellIs" dxfId="122" priority="15" operator="equal">
      <formula>"Muy Baja"</formula>
    </cfRule>
    <cfRule type="cellIs" dxfId="121" priority="13" operator="equal">
      <formula>"Media"</formula>
    </cfRule>
    <cfRule type="cellIs" dxfId="120" priority="12" operator="equal">
      <formula>"Alta"</formula>
    </cfRule>
    <cfRule type="cellIs" dxfId="119" priority="11" operator="equal">
      <formula>"Muy Alta"</formula>
    </cfRule>
    <cfRule type="cellIs" dxfId="118" priority="14" operator="equal">
      <formula>"Baja"</formula>
    </cfRule>
  </conditionalFormatting>
  <conditionalFormatting sqref="AA10:AA69">
    <cfRule type="cellIs" dxfId="117" priority="10" operator="equal">
      <formula>"Leve"</formula>
    </cfRule>
    <cfRule type="cellIs" dxfId="116" priority="9" operator="equal">
      <formula>"Menor"</formula>
    </cfRule>
    <cfRule type="cellIs" dxfId="115" priority="7" operator="equal">
      <formula>"Mayor"</formula>
    </cfRule>
    <cfRule type="cellIs" dxfId="114" priority="6" operator="equal">
      <formula>"Catastrófico"</formula>
    </cfRule>
    <cfRule type="cellIs" dxfId="113" priority="8" operator="equal">
      <formula>"Moderado"</formula>
    </cfRule>
  </conditionalFormatting>
  <conditionalFormatting sqref="AC10:AC69">
    <cfRule type="cellIs" dxfId="112" priority="2" operator="equal">
      <formula>"Extremo"</formula>
    </cfRule>
    <cfRule type="cellIs" dxfId="111" priority="5" operator="equal">
      <formula>"Bajo"</formula>
    </cfRule>
    <cfRule type="cellIs" dxfId="110" priority="4" operator="equal">
      <formula>"Moderado"</formula>
    </cfRule>
    <cfRule type="cellIs" dxfId="10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abSelected="1" topLeftCell="T7" zoomScale="84" zoomScaleNormal="84" workbookViewId="0">
      <selection activeCell="AK11" sqref="AK11"/>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359</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357</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358</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238</v>
      </c>
      <c r="D10" s="218" t="s">
        <v>240</v>
      </c>
      <c r="E10" s="230" t="s">
        <v>239</v>
      </c>
      <c r="F10" s="218" t="s">
        <v>123</v>
      </c>
      <c r="G10" s="221">
        <v>24</v>
      </c>
      <c r="H10" s="224" t="str">
        <f>IF(G10&lt;=0,"",IF(G10&lt;=2,"Muy Baja",IF(G10&lt;=24,"Baja",IF(G10&lt;=500,"Media",IF(G10&lt;=5000,"Alta","Muy Alta")))))</f>
        <v>Baja</v>
      </c>
      <c r="I10" s="212">
        <f>IF(H10="","",IF(H10="Muy Baja",0.2,IF(H10="Baja",0.4,IF(H10="Media",0.6,IF(H10="Alta",0.8,IF(H10="Muy Alta",1,))))))</f>
        <v>0.4</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244</v>
      </c>
      <c r="AF10" s="133" t="s">
        <v>243</v>
      </c>
      <c r="AG10" s="135">
        <v>46022</v>
      </c>
      <c r="AH10" s="135">
        <v>46009</v>
      </c>
      <c r="AI10" s="133" t="s">
        <v>381</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242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245</v>
      </c>
      <c r="AF11" s="134" t="s">
        <v>246</v>
      </c>
      <c r="AG11" s="135">
        <v>46022</v>
      </c>
      <c r="AH11" s="135">
        <v>46009</v>
      </c>
      <c r="AI11" s="133" t="s">
        <v>395</v>
      </c>
      <c r="AJ11" s="134"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3"/>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08" priority="231" operator="equal">
      <formula>"Muy Baja"</formula>
    </cfRule>
    <cfRule type="cellIs" dxfId="107" priority="227" operator="equal">
      <formula>"Muy Alta"</formula>
    </cfRule>
    <cfRule type="cellIs" dxfId="106" priority="230" operator="equal">
      <formula>"Baja"</formula>
    </cfRule>
    <cfRule type="cellIs" dxfId="105" priority="229" operator="equal">
      <formula>"Media"</formula>
    </cfRule>
    <cfRule type="cellIs" dxfId="104" priority="228" operator="equal">
      <formula>"Alta"</formula>
    </cfRule>
  </conditionalFormatting>
  <conditionalFormatting sqref="H22">
    <cfRule type="cellIs" dxfId="103" priority="182" operator="equal">
      <formula>"Alta"</formula>
    </cfRule>
    <cfRule type="cellIs" dxfId="102" priority="185" operator="equal">
      <formula>"Muy Baja"</formula>
    </cfRule>
    <cfRule type="cellIs" dxfId="101" priority="181" operator="equal">
      <formula>"Muy Alta"</formula>
    </cfRule>
    <cfRule type="cellIs" dxfId="100" priority="184" operator="equal">
      <formula>"Baja"</formula>
    </cfRule>
    <cfRule type="cellIs" dxfId="99" priority="183" operator="equal">
      <formula>"Media"</formula>
    </cfRule>
  </conditionalFormatting>
  <conditionalFormatting sqref="H28">
    <cfRule type="cellIs" dxfId="98" priority="162" operator="equal">
      <formula>"Muy Baja"</formula>
    </cfRule>
    <cfRule type="cellIs" dxfId="97" priority="160" operator="equal">
      <formula>"Media"</formula>
    </cfRule>
    <cfRule type="cellIs" dxfId="96" priority="158" operator="equal">
      <formula>"Muy Alta"</formula>
    </cfRule>
    <cfRule type="cellIs" dxfId="95" priority="159" operator="equal">
      <formula>"Alta"</formula>
    </cfRule>
    <cfRule type="cellIs" dxfId="94" priority="161" operator="equal">
      <formula>"Baja"</formula>
    </cfRule>
  </conditionalFormatting>
  <conditionalFormatting sqref="H34">
    <cfRule type="cellIs" dxfId="93" priority="136" operator="equal">
      <formula>"Alta"</formula>
    </cfRule>
    <cfRule type="cellIs" dxfId="92" priority="135" operator="equal">
      <formula>"Muy Alta"</formula>
    </cfRule>
    <cfRule type="cellIs" dxfId="91" priority="137" operator="equal">
      <formula>"Media"</formula>
    </cfRule>
    <cfRule type="cellIs" dxfId="90" priority="138" operator="equal">
      <formula>"Baja"</formula>
    </cfRule>
    <cfRule type="cellIs" dxfId="89" priority="139" operator="equal">
      <formula>"Muy Baja"</formula>
    </cfRule>
  </conditionalFormatting>
  <conditionalFormatting sqref="H40">
    <cfRule type="cellIs" dxfId="88" priority="112" operator="equal">
      <formula>"Muy Alta"</formula>
    </cfRule>
    <cfRule type="cellIs" dxfId="87" priority="114" operator="equal">
      <formula>"Media"</formula>
    </cfRule>
    <cfRule type="cellIs" dxfId="86" priority="116" operator="equal">
      <formula>"Muy Baja"</formula>
    </cfRule>
    <cfRule type="cellIs" dxfId="85" priority="115" operator="equal">
      <formula>"Baja"</formula>
    </cfRule>
    <cfRule type="cellIs" dxfId="84" priority="113" operator="equal">
      <formula>"Alta"</formula>
    </cfRule>
  </conditionalFormatting>
  <conditionalFormatting sqref="H46">
    <cfRule type="cellIs" dxfId="83" priority="93" operator="equal">
      <formula>"Muy Baja"</formula>
    </cfRule>
    <cfRule type="cellIs" dxfId="82" priority="89" operator="equal">
      <formula>"Muy Alta"</formula>
    </cfRule>
    <cfRule type="cellIs" dxfId="81" priority="90" operator="equal">
      <formula>"Alta"</formula>
    </cfRule>
    <cfRule type="cellIs" dxfId="80" priority="91" operator="equal">
      <formula>"Media"</formula>
    </cfRule>
    <cfRule type="cellIs" dxfId="79" priority="92" operator="equal">
      <formula>"Baja"</formula>
    </cfRule>
  </conditionalFormatting>
  <conditionalFormatting sqref="H52">
    <cfRule type="cellIs" dxfId="78" priority="66" operator="equal">
      <formula>"Muy Alta"</formula>
    </cfRule>
    <cfRule type="cellIs" dxfId="77" priority="68" operator="equal">
      <formula>"Media"</formula>
    </cfRule>
    <cfRule type="cellIs" dxfId="76" priority="69" operator="equal">
      <formula>"Baja"</formula>
    </cfRule>
    <cfRule type="cellIs" dxfId="75" priority="70" operator="equal">
      <formula>"Muy Baja"</formula>
    </cfRule>
    <cfRule type="cellIs" dxfId="74" priority="67" operator="equal">
      <formula>"Alta"</formula>
    </cfRule>
  </conditionalFormatting>
  <conditionalFormatting sqref="H58">
    <cfRule type="cellIs" dxfId="73" priority="46" operator="equal">
      <formula>"Baja"</formula>
    </cfRule>
    <cfRule type="cellIs" dxfId="72" priority="43" operator="equal">
      <formula>"Muy Alta"</formula>
    </cfRule>
    <cfRule type="cellIs" dxfId="71" priority="44" operator="equal">
      <formula>"Alta"</formula>
    </cfRule>
    <cfRule type="cellIs" dxfId="70" priority="45" operator="equal">
      <formula>"Media"</formula>
    </cfRule>
    <cfRule type="cellIs" dxfId="69" priority="47" operator="equal">
      <formula>"Muy Baja"</formula>
    </cfRule>
  </conditionalFormatting>
  <conditionalFormatting sqref="H64">
    <cfRule type="cellIs" dxfId="68" priority="24" operator="equal">
      <formula>"Muy Baja"</formula>
    </cfRule>
    <cfRule type="cellIs" dxfId="67" priority="20" operator="equal">
      <formula>"Muy Alta"</formula>
    </cfRule>
    <cfRule type="cellIs" dxfId="66" priority="23" operator="equal">
      <formula>"Baja"</formula>
    </cfRule>
    <cfRule type="cellIs" dxfId="65" priority="22" operator="equal">
      <formula>"Media"</formula>
    </cfRule>
    <cfRule type="cellIs" dxfId="64" priority="21" operator="equal">
      <formula>"Alta"</formula>
    </cfRule>
  </conditionalFormatting>
  <conditionalFormatting sqref="K10:K69">
    <cfRule type="containsText" dxfId="63" priority="1" operator="containsText" text="❌">
      <formula>NOT(ISERROR(SEARCH("❌",K10)))</formula>
    </cfRule>
  </conditionalFormatting>
  <conditionalFormatting sqref="L10 L16 L22 L28 L34 L40 L46 L52 L58 L64">
    <cfRule type="cellIs" dxfId="62" priority="226" operator="equal">
      <formula>"Leve"</formula>
    </cfRule>
    <cfRule type="cellIs" dxfId="61" priority="222" operator="equal">
      <formula>"Catastrófico"</formula>
    </cfRule>
    <cfRule type="cellIs" dxfId="60" priority="223" operator="equal">
      <formula>"Mayor"</formula>
    </cfRule>
    <cfRule type="cellIs" dxfId="59" priority="224" operator="equal">
      <formula>"Moderado"</formula>
    </cfRule>
    <cfRule type="cellIs" dxfId="58" priority="225" operator="equal">
      <formula>"Menor"</formula>
    </cfRule>
  </conditionalFormatting>
  <conditionalFormatting sqref="N10">
    <cfRule type="cellIs" dxfId="57" priority="221" operator="equal">
      <formula>"Bajo"</formula>
    </cfRule>
    <cfRule type="cellIs" dxfId="56" priority="218" operator="equal">
      <formula>"Extremo"</formula>
    </cfRule>
    <cfRule type="cellIs" dxfId="55" priority="219" operator="equal">
      <formula>"Alto"</formula>
    </cfRule>
    <cfRule type="cellIs" dxfId="54" priority="220" operator="equal">
      <formula>"Moderado"</formula>
    </cfRule>
  </conditionalFormatting>
  <conditionalFormatting sqref="N16">
    <cfRule type="cellIs" dxfId="53" priority="200" operator="equal">
      <formula>"Extremo"</formula>
    </cfRule>
    <cfRule type="cellIs" dxfId="52" priority="203" operator="equal">
      <formula>"Bajo"</formula>
    </cfRule>
    <cfRule type="cellIs" dxfId="51" priority="202" operator="equal">
      <formula>"Moderado"</formula>
    </cfRule>
    <cfRule type="cellIs" dxfId="50" priority="201" operator="equal">
      <formula>"Alto"</formula>
    </cfRule>
  </conditionalFormatting>
  <conditionalFormatting sqref="N22">
    <cfRule type="cellIs" dxfId="49" priority="180" operator="equal">
      <formula>"Bajo"</formula>
    </cfRule>
    <cfRule type="cellIs" dxfId="48" priority="177" operator="equal">
      <formula>"Extremo"</formula>
    </cfRule>
    <cfRule type="cellIs" dxfId="47" priority="178" operator="equal">
      <formula>"Alto"</formula>
    </cfRule>
    <cfRule type="cellIs" dxfId="46" priority="179" operator="equal">
      <formula>"Moderado"</formula>
    </cfRule>
  </conditionalFormatting>
  <conditionalFormatting sqref="N28">
    <cfRule type="cellIs" dxfId="45" priority="154" operator="equal">
      <formula>"Extremo"</formula>
    </cfRule>
    <cfRule type="cellIs" dxfId="44" priority="155" operator="equal">
      <formula>"Alto"</formula>
    </cfRule>
    <cfRule type="cellIs" dxfId="43" priority="156" operator="equal">
      <formula>"Moderado"</formula>
    </cfRule>
    <cfRule type="cellIs" dxfId="42" priority="157" operator="equal">
      <formula>"Bajo"</formula>
    </cfRule>
  </conditionalFormatting>
  <conditionalFormatting sqref="N34">
    <cfRule type="cellIs" dxfId="41" priority="132" operator="equal">
      <formula>"Alto"</formula>
    </cfRule>
    <cfRule type="cellIs" dxfId="40" priority="131" operator="equal">
      <formula>"Extremo"</formula>
    </cfRule>
    <cfRule type="cellIs" dxfId="39" priority="133" operator="equal">
      <formula>"Moderado"</formula>
    </cfRule>
    <cfRule type="cellIs" dxfId="38" priority="134" operator="equal">
      <formula>"Bajo"</formula>
    </cfRule>
  </conditionalFormatting>
  <conditionalFormatting sqref="N40">
    <cfRule type="cellIs" dxfId="37" priority="110" operator="equal">
      <formula>"Moderado"</formula>
    </cfRule>
    <cfRule type="cellIs" dxfId="36" priority="109" operator="equal">
      <formula>"Alto"</formula>
    </cfRule>
    <cfRule type="cellIs" dxfId="35" priority="111" operator="equal">
      <formula>"Bajo"</formula>
    </cfRule>
    <cfRule type="cellIs" dxfId="34" priority="108" operator="equal">
      <formula>"Extremo"</formula>
    </cfRule>
  </conditionalFormatting>
  <conditionalFormatting sqref="N46">
    <cfRule type="cellIs" dxfId="33" priority="88" operator="equal">
      <formula>"Bajo"</formula>
    </cfRule>
    <cfRule type="cellIs" dxfId="32" priority="87" operator="equal">
      <formula>"Moderado"</formula>
    </cfRule>
    <cfRule type="cellIs" dxfId="31" priority="86" operator="equal">
      <formula>"Alto"</formula>
    </cfRule>
    <cfRule type="cellIs" dxfId="30" priority="85" operator="equal">
      <formula>"Extremo"</formula>
    </cfRule>
  </conditionalFormatting>
  <conditionalFormatting sqref="N52">
    <cfRule type="cellIs" dxfId="29" priority="62" operator="equal">
      <formula>"Extremo"</formula>
    </cfRule>
    <cfRule type="cellIs" dxfId="28" priority="63" operator="equal">
      <formula>"Alto"</formula>
    </cfRule>
    <cfRule type="cellIs" dxfId="27" priority="65" operator="equal">
      <formula>"Bajo"</formula>
    </cfRule>
    <cfRule type="cellIs" dxfId="26" priority="64" operator="equal">
      <formula>"Moderado"</formula>
    </cfRule>
  </conditionalFormatting>
  <conditionalFormatting sqref="N58">
    <cfRule type="cellIs" dxfId="25" priority="39" operator="equal">
      <formula>"Extremo"</formula>
    </cfRule>
    <cfRule type="cellIs" dxfId="24" priority="40" operator="equal">
      <formula>"Alto"</formula>
    </cfRule>
    <cfRule type="cellIs" dxfId="23" priority="42" operator="equal">
      <formula>"Bajo"</formula>
    </cfRule>
    <cfRule type="cellIs" dxfId="22" priority="41" operator="equal">
      <formula>"Moderado"</formula>
    </cfRule>
  </conditionalFormatting>
  <conditionalFormatting sqref="N64">
    <cfRule type="cellIs" dxfId="21" priority="16" operator="equal">
      <formula>"Extremo"</formula>
    </cfRule>
    <cfRule type="cellIs" dxfId="20" priority="19" operator="equal">
      <formula>"Bajo"</formula>
    </cfRule>
    <cfRule type="cellIs" dxfId="19" priority="18" operator="equal">
      <formula>"Moderado"</formula>
    </cfRule>
    <cfRule type="cellIs" dxfId="18" priority="17" operator="equal">
      <formula>"Alto"</formula>
    </cfRule>
  </conditionalFormatting>
  <conditionalFormatting sqref="Y10:Y69">
    <cfRule type="cellIs" dxfId="17" priority="15" operator="equal">
      <formula>"Muy Baja"</formula>
    </cfRule>
    <cfRule type="cellIs" dxfId="16" priority="13" operator="equal">
      <formula>"Media"</formula>
    </cfRule>
    <cfRule type="cellIs" dxfId="15" priority="12" operator="equal">
      <formula>"Alta"</formula>
    </cfRule>
    <cfRule type="cellIs" dxfId="14" priority="11" operator="equal">
      <formula>"Muy Alta"</formula>
    </cfRule>
    <cfRule type="cellIs" dxfId="13" priority="14" operator="equal">
      <formula>"Baja"</formula>
    </cfRule>
  </conditionalFormatting>
  <conditionalFormatting sqref="AA10:AA69">
    <cfRule type="cellIs" dxfId="12" priority="10" operator="equal">
      <formula>"Leve"</formula>
    </cfRule>
    <cfRule type="cellIs" dxfId="11" priority="9" operator="equal">
      <formula>"Menor"</formula>
    </cfRule>
    <cfRule type="cellIs" dxfId="10" priority="7" operator="equal">
      <formula>"Mayor"</formula>
    </cfRule>
    <cfRule type="cellIs" dxfId="9" priority="6" operator="equal">
      <formula>"Catastrófico"</formula>
    </cfRule>
    <cfRule type="cellIs" dxfId="8" priority="8" operator="equal">
      <formula>"Moderado"</formula>
    </cfRule>
  </conditionalFormatting>
  <conditionalFormatting sqref="AC10:AC69">
    <cfRule type="cellIs" dxfId="7" priority="2" operator="equal">
      <formula>"Extremo"</formula>
    </cfRule>
    <cfRule type="cellIs" dxfId="6" priority="5" operator="equal">
      <formula>"Bajo"</formula>
    </cfRule>
    <cfRule type="cellIs" dxfId="5" priority="4" operator="equal">
      <formula>"Moderado"</formula>
    </cfRule>
    <cfRule type="cellIs" dxfId="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topLeftCell="A3" zoomScale="50" zoomScaleNormal="50" workbookViewId="0">
      <selection activeCell="AL62" sqref="AL62"/>
    </sheetView>
  </sheetViews>
  <sheetFormatPr baseColWidth="10" defaultRowHeight="15" x14ac:dyDescent="0.25"/>
  <cols>
    <col min="2" max="39" width="5.7109375" customWidth="1"/>
    <col min="41" max="46" width="5.710937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238" t="s">
        <v>161</v>
      </c>
      <c r="C2" s="238"/>
      <c r="D2" s="238"/>
      <c r="E2" s="238"/>
      <c r="F2" s="238"/>
      <c r="G2" s="238"/>
      <c r="H2" s="238"/>
      <c r="I2" s="238"/>
      <c r="J2" s="275" t="s">
        <v>2</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238"/>
      <c r="C3" s="238"/>
      <c r="D3" s="238"/>
      <c r="E3" s="238"/>
      <c r="F3" s="238"/>
      <c r="G3" s="238"/>
      <c r="H3" s="238"/>
      <c r="I3" s="238"/>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238"/>
      <c r="C4" s="238"/>
      <c r="D4" s="238"/>
      <c r="E4" s="238"/>
      <c r="F4" s="238"/>
      <c r="G4" s="238"/>
      <c r="H4" s="238"/>
      <c r="I4" s="238"/>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86" t="s">
        <v>4</v>
      </c>
      <c r="C6" s="286"/>
      <c r="D6" s="287"/>
      <c r="E6" s="276" t="s">
        <v>116</v>
      </c>
      <c r="F6" s="277"/>
      <c r="G6" s="277"/>
      <c r="H6" s="277"/>
      <c r="I6" s="278"/>
      <c r="J6" s="272" t="str">
        <f>IF(AND(academico!$H$10="Muy Alta",academico!$L$10="Leve"),CONCATENATE("R",academico!$A$10),"")</f>
        <v/>
      </c>
      <c r="K6" s="273"/>
      <c r="L6" s="273" t="str">
        <f>IF(AND(academico!$H$16="Muy Alta",academico!$L$16="Leve"),CONCATENATE("R",academico!$A$16),"")</f>
        <v/>
      </c>
      <c r="M6" s="273"/>
      <c r="N6" s="273" t="str">
        <f>IF(AND(academico!$H$22="Muy Alta",academico!$L$22="Leve"),CONCATENATE("R",academico!$A$22),"")</f>
        <v/>
      </c>
      <c r="O6" s="274"/>
      <c r="P6" s="272" t="str">
        <f>IF(AND(academico!$H$10="Muy Alta",academico!$L$10="Menor"),CONCATENATE("R",academico!$A$10),"")</f>
        <v/>
      </c>
      <c r="Q6" s="273"/>
      <c r="R6" s="273" t="str">
        <f>IF(AND(academico!$H$16="Muy Alta",academico!$L$16="Menor"),CONCATENATE("R",academico!$A$16),"")</f>
        <v/>
      </c>
      <c r="S6" s="273"/>
      <c r="T6" s="273" t="str">
        <f>IF(AND(academico!$H$22="Muy Alta",academico!$L$22="Menor"),CONCATENATE("R",academico!$A$22),"")</f>
        <v/>
      </c>
      <c r="U6" s="274"/>
      <c r="V6" s="272" t="str">
        <f>IF(AND(academico!$H$10="Muy Alta",academico!$L$10="Moderado"),CONCATENATE("R",academico!$A$10),"")</f>
        <v/>
      </c>
      <c r="W6" s="273"/>
      <c r="X6" s="273" t="str">
        <f>IF(AND(academico!$H$16="Muy Alta",academico!$L$16="Moderado"),CONCATENATE("R",academico!$A$16),"")</f>
        <v/>
      </c>
      <c r="Y6" s="273"/>
      <c r="Z6" s="273" t="str">
        <f>IF(AND(academico!$H$22="Muy Alta",academico!$L$22="Moderado"),CONCATENATE("R",academico!$A$22),"")</f>
        <v/>
      </c>
      <c r="AA6" s="274"/>
      <c r="AB6" s="272" t="str">
        <f>IF(AND(academico!$H$10="Muy Alta",academico!$L$10="Mayor"),CONCATENATE("R",academico!$A$10),"")</f>
        <v/>
      </c>
      <c r="AC6" s="273"/>
      <c r="AD6" s="273" t="str">
        <f>IF(AND(academico!$H$16="Muy Alta",academico!$L$16="Mayor"),CONCATENATE("R",academico!$A$16),"")</f>
        <v/>
      </c>
      <c r="AE6" s="273"/>
      <c r="AF6" s="273" t="str">
        <f>IF(AND(academico!$H$22="Muy Alta",academico!$L$22="Mayor"),CONCATENATE("R",academico!$A$22),"")</f>
        <v/>
      </c>
      <c r="AG6" s="274"/>
      <c r="AH6" s="263" t="str">
        <f>IF(AND(academico!$H$10="Muy Alta",academico!$L$10="Catastrófico"),CONCATENATE("R",academico!$A$10),"")</f>
        <v/>
      </c>
      <c r="AI6" s="264"/>
      <c r="AJ6" s="264" t="str">
        <f>IF(AND(academico!$H$16="Muy Alta",academico!$L$16="Catastrófico"),CONCATENATE("R",academico!$A$16),"")</f>
        <v/>
      </c>
      <c r="AK6" s="264"/>
      <c r="AL6" s="264" t="str">
        <f>IF(AND(academico!$H$22="Muy Alta",academico!$L$22="Catastrófico"),CONCATENATE("R",academico!$A$22),"")</f>
        <v/>
      </c>
      <c r="AM6" s="265"/>
      <c r="AO6" s="288" t="s">
        <v>79</v>
      </c>
      <c r="AP6" s="289"/>
      <c r="AQ6" s="289"/>
      <c r="AR6" s="289"/>
      <c r="AS6" s="289"/>
      <c r="AT6" s="290"/>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86"/>
      <c r="C7" s="286"/>
      <c r="D7" s="287"/>
      <c r="E7" s="279"/>
      <c r="F7" s="280"/>
      <c r="G7" s="280"/>
      <c r="H7" s="280"/>
      <c r="I7" s="281"/>
      <c r="J7" s="266"/>
      <c r="K7" s="267"/>
      <c r="L7" s="267"/>
      <c r="M7" s="267"/>
      <c r="N7" s="267"/>
      <c r="O7" s="268"/>
      <c r="P7" s="266"/>
      <c r="Q7" s="267"/>
      <c r="R7" s="267"/>
      <c r="S7" s="267"/>
      <c r="T7" s="267"/>
      <c r="U7" s="268"/>
      <c r="V7" s="266"/>
      <c r="W7" s="267"/>
      <c r="X7" s="267"/>
      <c r="Y7" s="267"/>
      <c r="Z7" s="267"/>
      <c r="AA7" s="268"/>
      <c r="AB7" s="266"/>
      <c r="AC7" s="267"/>
      <c r="AD7" s="267"/>
      <c r="AE7" s="267"/>
      <c r="AF7" s="267"/>
      <c r="AG7" s="268"/>
      <c r="AH7" s="257"/>
      <c r="AI7" s="258"/>
      <c r="AJ7" s="258"/>
      <c r="AK7" s="258"/>
      <c r="AL7" s="258"/>
      <c r="AM7" s="259"/>
      <c r="AN7" s="83"/>
      <c r="AO7" s="291"/>
      <c r="AP7" s="292"/>
      <c r="AQ7" s="292"/>
      <c r="AR7" s="292"/>
      <c r="AS7" s="292"/>
      <c r="AT7" s="29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86"/>
      <c r="C8" s="286"/>
      <c r="D8" s="287"/>
      <c r="E8" s="279"/>
      <c r="F8" s="280"/>
      <c r="G8" s="280"/>
      <c r="H8" s="280"/>
      <c r="I8" s="281"/>
      <c r="J8" s="266" t="str">
        <f>IF(AND(academico!$H$28="Muy Alta",academico!$L$28="Leve"),CONCATENATE("R",academico!$A$28),"")</f>
        <v/>
      </c>
      <c r="K8" s="267"/>
      <c r="L8" s="267" t="str">
        <f>IF(AND(academico!$H$34="Muy Alta",academico!$L$34="Leve"),CONCATENATE("R",academico!$A$34),"")</f>
        <v/>
      </c>
      <c r="M8" s="267"/>
      <c r="N8" s="267" t="str">
        <f>IF(AND(academico!$H$40="Muy Alta",academico!$L$40="Leve"),CONCATENATE("R",academico!$A$40),"")</f>
        <v/>
      </c>
      <c r="O8" s="268"/>
      <c r="P8" s="266" t="str">
        <f>IF(AND(academico!$H$28="Muy Alta",academico!$L$28="Menor"),CONCATENATE("R",academico!$A$28),"")</f>
        <v/>
      </c>
      <c r="Q8" s="267"/>
      <c r="R8" s="267" t="str">
        <f>IF(AND(academico!$H$34="Muy Alta",academico!$L$34="Menor"),CONCATENATE("R",academico!$A$34),"")</f>
        <v/>
      </c>
      <c r="S8" s="267"/>
      <c r="T8" s="267" t="str">
        <f>IF(AND(academico!$H$40="Muy Alta",academico!$L$40="Menor"),CONCATENATE("R",academico!$A$40),"")</f>
        <v/>
      </c>
      <c r="U8" s="268"/>
      <c r="V8" s="266" t="str">
        <f>IF(AND(academico!$H$28="Muy Alta",academico!$L$28="Moderado"),CONCATENATE("R",academico!$A$28),"")</f>
        <v/>
      </c>
      <c r="W8" s="267"/>
      <c r="X8" s="267" t="str">
        <f>IF(AND(academico!$H$34="Muy Alta",academico!$L$34="Moderado"),CONCATENATE("R",academico!$A$34),"")</f>
        <v/>
      </c>
      <c r="Y8" s="267"/>
      <c r="Z8" s="267" t="str">
        <f>IF(AND(academico!$H$40="Muy Alta",academico!$L$40="Moderado"),CONCATENATE("R",academico!$A$40),"")</f>
        <v/>
      </c>
      <c r="AA8" s="268"/>
      <c r="AB8" s="266" t="str">
        <f>IF(AND(academico!$H$28="Muy Alta",academico!$L$28="Mayor"),CONCATENATE("R",academico!$A$28),"")</f>
        <v/>
      </c>
      <c r="AC8" s="267"/>
      <c r="AD8" s="267" t="str">
        <f>IF(AND(academico!$H$34="Muy Alta",academico!$L$34="Mayor"),CONCATENATE("R",academico!$A$34),"")</f>
        <v/>
      </c>
      <c r="AE8" s="267"/>
      <c r="AF8" s="267" t="str">
        <f>IF(AND(academico!$H$40="Muy Alta",academico!$L$40="Mayor"),CONCATENATE("R",academico!$A$40),"")</f>
        <v/>
      </c>
      <c r="AG8" s="268"/>
      <c r="AH8" s="257" t="str">
        <f>IF(AND(academico!$H$28="Muy Alta",academico!$L$28="Catastrófico"),CONCATENATE("R",academico!$A$28),"")</f>
        <v/>
      </c>
      <c r="AI8" s="258"/>
      <c r="AJ8" s="258" t="str">
        <f>IF(AND(academico!$H$34="Muy Alta",academico!$L$34="Catastrófico"),CONCATENATE("R",academico!$A$34),"")</f>
        <v/>
      </c>
      <c r="AK8" s="258"/>
      <c r="AL8" s="258" t="str">
        <f>IF(AND(academico!$H$40="Muy Alta",academico!$L$40="Catastrófico"),CONCATENATE("R",academico!$A$40),"")</f>
        <v/>
      </c>
      <c r="AM8" s="259"/>
      <c r="AN8" s="83"/>
      <c r="AO8" s="291"/>
      <c r="AP8" s="292"/>
      <c r="AQ8" s="292"/>
      <c r="AR8" s="292"/>
      <c r="AS8" s="292"/>
      <c r="AT8" s="29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86"/>
      <c r="C9" s="286"/>
      <c r="D9" s="287"/>
      <c r="E9" s="279"/>
      <c r="F9" s="280"/>
      <c r="G9" s="280"/>
      <c r="H9" s="280"/>
      <c r="I9" s="281"/>
      <c r="J9" s="266"/>
      <c r="K9" s="267"/>
      <c r="L9" s="267"/>
      <c r="M9" s="267"/>
      <c r="N9" s="267"/>
      <c r="O9" s="268"/>
      <c r="P9" s="266"/>
      <c r="Q9" s="267"/>
      <c r="R9" s="267"/>
      <c r="S9" s="267"/>
      <c r="T9" s="267"/>
      <c r="U9" s="268"/>
      <c r="V9" s="266"/>
      <c r="W9" s="267"/>
      <c r="X9" s="267"/>
      <c r="Y9" s="267"/>
      <c r="Z9" s="267"/>
      <c r="AA9" s="268"/>
      <c r="AB9" s="266"/>
      <c r="AC9" s="267"/>
      <c r="AD9" s="267"/>
      <c r="AE9" s="267"/>
      <c r="AF9" s="267"/>
      <c r="AG9" s="268"/>
      <c r="AH9" s="257"/>
      <c r="AI9" s="258"/>
      <c r="AJ9" s="258"/>
      <c r="AK9" s="258"/>
      <c r="AL9" s="258"/>
      <c r="AM9" s="259"/>
      <c r="AN9" s="83"/>
      <c r="AO9" s="291"/>
      <c r="AP9" s="292"/>
      <c r="AQ9" s="292"/>
      <c r="AR9" s="292"/>
      <c r="AS9" s="292"/>
      <c r="AT9" s="29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86"/>
      <c r="C10" s="286"/>
      <c r="D10" s="287"/>
      <c r="E10" s="279"/>
      <c r="F10" s="280"/>
      <c r="G10" s="280"/>
      <c r="H10" s="280"/>
      <c r="I10" s="281"/>
      <c r="J10" s="266" t="str">
        <f>IF(AND(academico!$H$46="Muy Alta",academico!$L$46="Leve"),CONCATENATE("R",academico!$A$46),"")</f>
        <v/>
      </c>
      <c r="K10" s="267"/>
      <c r="L10" s="267" t="str">
        <f>IF(AND(academico!$H$52="Muy Alta",academico!$L$52="Leve"),CONCATENATE("R",academico!$A$52),"")</f>
        <v/>
      </c>
      <c r="M10" s="267"/>
      <c r="N10" s="267" t="str">
        <f>IF(AND(academico!$H$58="Muy Alta",academico!$L$58="Leve"),CONCATENATE("R",academico!$A$58),"")</f>
        <v/>
      </c>
      <c r="O10" s="268"/>
      <c r="P10" s="266" t="str">
        <f>IF(AND(academico!$H$46="Muy Alta",academico!$L$46="Menor"),CONCATENATE("R",academico!$A$46),"")</f>
        <v/>
      </c>
      <c r="Q10" s="267"/>
      <c r="R10" s="267" t="str">
        <f>IF(AND(academico!$H$52="Muy Alta",academico!$L$52="Menor"),CONCATENATE("R",academico!$A$52),"")</f>
        <v/>
      </c>
      <c r="S10" s="267"/>
      <c r="T10" s="267" t="str">
        <f>IF(AND(academico!$H$58="Muy Alta",academico!$L$58="Menor"),CONCATENATE("R",academico!$A$58),"")</f>
        <v/>
      </c>
      <c r="U10" s="268"/>
      <c r="V10" s="266" t="str">
        <f>IF(AND(academico!$H$46="Muy Alta",academico!$L$46="Moderado"),CONCATENATE("R",academico!$A$46),"")</f>
        <v/>
      </c>
      <c r="W10" s="267"/>
      <c r="X10" s="267" t="str">
        <f>IF(AND(academico!$H$52="Muy Alta",academico!$L$52="Moderado"),CONCATENATE("R",academico!$A$52),"")</f>
        <v/>
      </c>
      <c r="Y10" s="267"/>
      <c r="Z10" s="267" t="str">
        <f>IF(AND(academico!$H$58="Muy Alta",academico!$L$58="Moderado"),CONCATENATE("R",academico!$A$58),"")</f>
        <v/>
      </c>
      <c r="AA10" s="268"/>
      <c r="AB10" s="266" t="str">
        <f>IF(AND(academico!$H$46="Muy Alta",academico!$L$46="Mayor"),CONCATENATE("R",academico!$A$46),"")</f>
        <v/>
      </c>
      <c r="AC10" s="267"/>
      <c r="AD10" s="267" t="str">
        <f>IF(AND(academico!$H$52="Muy Alta",academico!$L$52="Mayor"),CONCATENATE("R",academico!$A$52),"")</f>
        <v/>
      </c>
      <c r="AE10" s="267"/>
      <c r="AF10" s="267" t="str">
        <f>IF(AND(academico!$H$58="Muy Alta",academico!$L$58="Mayor"),CONCATENATE("R",academico!$A$58),"")</f>
        <v/>
      </c>
      <c r="AG10" s="268"/>
      <c r="AH10" s="257" t="str">
        <f>IF(AND(academico!$H$46="Muy Alta",academico!$L$46="Catastrófico"),CONCATENATE("R",academico!$A$46),"")</f>
        <v/>
      </c>
      <c r="AI10" s="258"/>
      <c r="AJ10" s="258" t="str">
        <f>IF(AND(academico!$H$52="Muy Alta",academico!$L$52="Catastrófico"),CONCATENATE("R",academico!$A$52),"")</f>
        <v/>
      </c>
      <c r="AK10" s="258"/>
      <c r="AL10" s="258" t="str">
        <f>IF(AND(academico!$H$58="Muy Alta",academico!$L$58="Catastrófico"),CONCATENATE("R",academico!$A$58),"")</f>
        <v/>
      </c>
      <c r="AM10" s="259"/>
      <c r="AN10" s="83"/>
      <c r="AO10" s="291"/>
      <c r="AP10" s="292"/>
      <c r="AQ10" s="292"/>
      <c r="AR10" s="292"/>
      <c r="AS10" s="292"/>
      <c r="AT10" s="29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86"/>
      <c r="C11" s="286"/>
      <c r="D11" s="287"/>
      <c r="E11" s="279"/>
      <c r="F11" s="280"/>
      <c r="G11" s="280"/>
      <c r="H11" s="280"/>
      <c r="I11" s="281"/>
      <c r="J11" s="266"/>
      <c r="K11" s="267"/>
      <c r="L11" s="267"/>
      <c r="M11" s="267"/>
      <c r="N11" s="267"/>
      <c r="O11" s="268"/>
      <c r="P11" s="266"/>
      <c r="Q11" s="267"/>
      <c r="R11" s="267"/>
      <c r="S11" s="267"/>
      <c r="T11" s="267"/>
      <c r="U11" s="268"/>
      <c r="V11" s="266"/>
      <c r="W11" s="267"/>
      <c r="X11" s="267"/>
      <c r="Y11" s="267"/>
      <c r="Z11" s="267"/>
      <c r="AA11" s="268"/>
      <c r="AB11" s="266"/>
      <c r="AC11" s="267"/>
      <c r="AD11" s="267"/>
      <c r="AE11" s="267"/>
      <c r="AF11" s="267"/>
      <c r="AG11" s="268"/>
      <c r="AH11" s="257"/>
      <c r="AI11" s="258"/>
      <c r="AJ11" s="258"/>
      <c r="AK11" s="258"/>
      <c r="AL11" s="258"/>
      <c r="AM11" s="259"/>
      <c r="AN11" s="83"/>
      <c r="AO11" s="291"/>
      <c r="AP11" s="292"/>
      <c r="AQ11" s="292"/>
      <c r="AR11" s="292"/>
      <c r="AS11" s="292"/>
      <c r="AT11" s="29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86"/>
      <c r="C12" s="286"/>
      <c r="D12" s="287"/>
      <c r="E12" s="279"/>
      <c r="F12" s="280"/>
      <c r="G12" s="280"/>
      <c r="H12" s="280"/>
      <c r="I12" s="281"/>
      <c r="J12" s="266" t="str">
        <f>IF(AND(academico!$H$64="Muy Alta",academico!$L$64="Leve"),CONCATENATE("R",academico!$A$64),"")</f>
        <v/>
      </c>
      <c r="K12" s="267"/>
      <c r="L12" s="267" t="str">
        <f>IF(AND(academico!$H$70="Muy Alta",academico!$L$70="Leve"),CONCATENATE("R",academico!$A$70),"")</f>
        <v/>
      </c>
      <c r="M12" s="267"/>
      <c r="N12" s="267" t="str">
        <f>IF(AND(academico!$H$76="Muy Alta",academico!$L$76="Leve"),CONCATENATE("R",academico!$A$76),"")</f>
        <v/>
      </c>
      <c r="O12" s="268"/>
      <c r="P12" s="266" t="str">
        <f>IF(AND(academico!$H$64="Muy Alta",academico!$L$64="Menor"),CONCATENATE("R",academico!$A$64),"")</f>
        <v/>
      </c>
      <c r="Q12" s="267"/>
      <c r="R12" s="267" t="str">
        <f>IF(AND(academico!$H$70="Muy Alta",academico!$L$70="Menor"),CONCATENATE("R",academico!$A$70),"")</f>
        <v/>
      </c>
      <c r="S12" s="267"/>
      <c r="T12" s="267" t="str">
        <f>IF(AND(academico!$H$76="Muy Alta",academico!$L$76="Menor"),CONCATENATE("R",academico!$A$76),"")</f>
        <v/>
      </c>
      <c r="U12" s="268"/>
      <c r="V12" s="266" t="str">
        <f>IF(AND(academico!$H$64="Muy Alta",academico!$L$64="Moderado"),CONCATENATE("R",academico!$A$64),"")</f>
        <v/>
      </c>
      <c r="W12" s="267"/>
      <c r="X12" s="267" t="str">
        <f>IF(AND(academico!$H$70="Muy Alta",academico!$L$70="Moderado"),CONCATENATE("R",academico!$A$70),"")</f>
        <v/>
      </c>
      <c r="Y12" s="267"/>
      <c r="Z12" s="267" t="str">
        <f>IF(AND(academico!$H$76="Muy Alta",academico!$L$76="Moderado"),CONCATENATE("R",academico!$A$76),"")</f>
        <v/>
      </c>
      <c r="AA12" s="268"/>
      <c r="AB12" s="266" t="str">
        <f>IF(AND(academico!$H$64="Muy Alta",academico!$L$64="Mayor"),CONCATENATE("R",academico!$A$64),"")</f>
        <v/>
      </c>
      <c r="AC12" s="267"/>
      <c r="AD12" s="267" t="str">
        <f>IF(AND(academico!$H$70="Muy Alta",academico!$L$70="Mayor"),CONCATENATE("R",academico!$A$70),"")</f>
        <v/>
      </c>
      <c r="AE12" s="267"/>
      <c r="AF12" s="267" t="str">
        <f>IF(AND(academico!$H$76="Muy Alta",academico!$L$76="Mayor"),CONCATENATE("R",academico!$A$76),"")</f>
        <v/>
      </c>
      <c r="AG12" s="268"/>
      <c r="AH12" s="257" t="str">
        <f>IF(AND(academico!$H$64="Muy Alta",academico!$L$64="Catastrófico"),CONCATENATE("R",academico!$A$64),"")</f>
        <v/>
      </c>
      <c r="AI12" s="258"/>
      <c r="AJ12" s="258" t="str">
        <f>IF(AND(academico!$H$70="Muy Alta",academico!$L$70="Catastrófico"),CONCATENATE("R",academico!$A$70),"")</f>
        <v/>
      </c>
      <c r="AK12" s="258"/>
      <c r="AL12" s="258" t="str">
        <f>IF(AND(academico!$H$76="Muy Alta",academico!$L$76="Catastrófico"),CONCATENATE("R",academico!$A$76),"")</f>
        <v/>
      </c>
      <c r="AM12" s="259"/>
      <c r="AN12" s="83"/>
      <c r="AO12" s="291"/>
      <c r="AP12" s="292"/>
      <c r="AQ12" s="292"/>
      <c r="AR12" s="292"/>
      <c r="AS12" s="292"/>
      <c r="AT12" s="29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86"/>
      <c r="C13" s="286"/>
      <c r="D13" s="287"/>
      <c r="E13" s="282"/>
      <c r="F13" s="283"/>
      <c r="G13" s="283"/>
      <c r="H13" s="283"/>
      <c r="I13" s="284"/>
      <c r="J13" s="266"/>
      <c r="K13" s="267"/>
      <c r="L13" s="267"/>
      <c r="M13" s="267"/>
      <c r="N13" s="267"/>
      <c r="O13" s="268"/>
      <c r="P13" s="266"/>
      <c r="Q13" s="267"/>
      <c r="R13" s="267"/>
      <c r="S13" s="267"/>
      <c r="T13" s="267"/>
      <c r="U13" s="268"/>
      <c r="V13" s="266"/>
      <c r="W13" s="267"/>
      <c r="X13" s="267"/>
      <c r="Y13" s="267"/>
      <c r="Z13" s="267"/>
      <c r="AA13" s="268"/>
      <c r="AB13" s="266"/>
      <c r="AC13" s="267"/>
      <c r="AD13" s="267"/>
      <c r="AE13" s="267"/>
      <c r="AF13" s="267"/>
      <c r="AG13" s="268"/>
      <c r="AH13" s="260"/>
      <c r="AI13" s="261"/>
      <c r="AJ13" s="261"/>
      <c r="AK13" s="261"/>
      <c r="AL13" s="261"/>
      <c r="AM13" s="262"/>
      <c r="AN13" s="83"/>
      <c r="AO13" s="294"/>
      <c r="AP13" s="295"/>
      <c r="AQ13" s="295"/>
      <c r="AR13" s="295"/>
      <c r="AS13" s="295"/>
      <c r="AT13" s="296"/>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86"/>
      <c r="C14" s="286"/>
      <c r="D14" s="287"/>
      <c r="E14" s="276" t="s">
        <v>115</v>
      </c>
      <c r="F14" s="277"/>
      <c r="G14" s="277"/>
      <c r="H14" s="277"/>
      <c r="I14" s="277"/>
      <c r="J14" s="254" t="str">
        <f>IF(AND(academico!$H$10="Alta",academico!$L$10="Leve"),CONCATENATE("R",academico!$A$10),"")</f>
        <v/>
      </c>
      <c r="K14" s="255"/>
      <c r="L14" s="255" t="str">
        <f>IF(AND(academico!$H$16="Alta",academico!$L$16="Leve"),CONCATENATE("R",academico!$A$16),"")</f>
        <v/>
      </c>
      <c r="M14" s="255"/>
      <c r="N14" s="255" t="str">
        <f>IF(AND(academico!$H$22="Alta",academico!$L$22="Leve"),CONCATENATE("R",academico!$A$22),"")</f>
        <v/>
      </c>
      <c r="O14" s="256"/>
      <c r="P14" s="254" t="str">
        <f>IF(AND(academico!$H$10="Alta",academico!$L$10="Menor"),CONCATENATE("R",academico!$A$10),"")</f>
        <v/>
      </c>
      <c r="Q14" s="255"/>
      <c r="R14" s="255" t="str">
        <f>IF(AND(academico!$H$16="Alta",academico!$L$16="Menor"),CONCATENATE("R",academico!$A$16),"")</f>
        <v/>
      </c>
      <c r="S14" s="255"/>
      <c r="T14" s="255" t="str">
        <f>IF(AND(academico!$H$22="Alta",academico!$L$22="Menor"),CONCATENATE("R",academico!$A$22),"")</f>
        <v/>
      </c>
      <c r="U14" s="256"/>
      <c r="V14" s="272" t="str">
        <f>IF(AND(academico!$H$10="Alta",academico!$L$10="Moderado"),CONCATENATE("R",academico!$A$10),"")</f>
        <v/>
      </c>
      <c r="W14" s="273"/>
      <c r="X14" s="273" t="str">
        <f>IF(AND(academico!$H$16="Alta",academico!$L$16="Moderado"),CONCATENATE("R",academico!$A$16),"")</f>
        <v/>
      </c>
      <c r="Y14" s="273"/>
      <c r="Z14" s="273" t="str">
        <f>IF(AND(academico!$H$22="Alta",academico!$L$22="Moderado"),CONCATENATE("R",academico!$A$22),"")</f>
        <v/>
      </c>
      <c r="AA14" s="274"/>
      <c r="AB14" s="272" t="str">
        <f>IF(AND(academico!$H$10="Alta",academico!$L$10="Mayor"),CONCATENATE("R",academico!$A$10),"")</f>
        <v/>
      </c>
      <c r="AC14" s="273"/>
      <c r="AD14" s="273" t="str">
        <f>IF(AND(academico!$H$16="Alta",academico!$L$16="Mayor"),CONCATENATE("R",academico!$A$16),"")</f>
        <v/>
      </c>
      <c r="AE14" s="273"/>
      <c r="AF14" s="273" t="str">
        <f>IF(AND(academico!$H$22="Alta",academico!$L$22="Mayor"),CONCATENATE("R",academico!$A$22),"")</f>
        <v/>
      </c>
      <c r="AG14" s="274"/>
      <c r="AH14" s="263" t="str">
        <f>IF(AND(academico!$H$10="Alta",academico!$L$10="Catastrófico"),CONCATENATE("R",academico!$A$10),"")</f>
        <v/>
      </c>
      <c r="AI14" s="264"/>
      <c r="AJ14" s="264" t="str">
        <f>IF(AND(academico!$H$16="Alta",academico!$L$16="Catastrófico"),CONCATENATE("R",academico!$A$16),"")</f>
        <v/>
      </c>
      <c r="AK14" s="264"/>
      <c r="AL14" s="264" t="str">
        <f>IF(AND(academico!$H$22="Alta",academico!$L$22="Catastrófico"),CONCATENATE("R",academico!$A$22),"")</f>
        <v/>
      </c>
      <c r="AM14" s="265"/>
      <c r="AN14" s="83"/>
      <c r="AO14" s="297" t="s">
        <v>80</v>
      </c>
      <c r="AP14" s="298"/>
      <c r="AQ14" s="298"/>
      <c r="AR14" s="298"/>
      <c r="AS14" s="298"/>
      <c r="AT14" s="299"/>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86"/>
      <c r="C15" s="286"/>
      <c r="D15" s="287"/>
      <c r="E15" s="279"/>
      <c r="F15" s="280"/>
      <c r="G15" s="280"/>
      <c r="H15" s="280"/>
      <c r="I15" s="280"/>
      <c r="J15" s="248"/>
      <c r="K15" s="249"/>
      <c r="L15" s="249"/>
      <c r="M15" s="249"/>
      <c r="N15" s="249"/>
      <c r="O15" s="250"/>
      <c r="P15" s="248"/>
      <c r="Q15" s="249"/>
      <c r="R15" s="249"/>
      <c r="S15" s="249"/>
      <c r="T15" s="249"/>
      <c r="U15" s="250"/>
      <c r="V15" s="266"/>
      <c r="W15" s="267"/>
      <c r="X15" s="267"/>
      <c r="Y15" s="267"/>
      <c r="Z15" s="267"/>
      <c r="AA15" s="268"/>
      <c r="AB15" s="266"/>
      <c r="AC15" s="267"/>
      <c r="AD15" s="267"/>
      <c r="AE15" s="267"/>
      <c r="AF15" s="267"/>
      <c r="AG15" s="268"/>
      <c r="AH15" s="257"/>
      <c r="AI15" s="258"/>
      <c r="AJ15" s="258"/>
      <c r="AK15" s="258"/>
      <c r="AL15" s="258"/>
      <c r="AM15" s="259"/>
      <c r="AN15" s="83"/>
      <c r="AO15" s="300"/>
      <c r="AP15" s="301"/>
      <c r="AQ15" s="301"/>
      <c r="AR15" s="301"/>
      <c r="AS15" s="301"/>
      <c r="AT15" s="302"/>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86"/>
      <c r="C16" s="286"/>
      <c r="D16" s="287"/>
      <c r="E16" s="279"/>
      <c r="F16" s="280"/>
      <c r="G16" s="280"/>
      <c r="H16" s="280"/>
      <c r="I16" s="280"/>
      <c r="J16" s="248" t="str">
        <f>IF(AND(academico!$H$28="Alta",academico!$L$28="Leve"),CONCATENATE("R",academico!$A$28),"")</f>
        <v/>
      </c>
      <c r="K16" s="249"/>
      <c r="L16" s="249" t="str">
        <f>IF(AND(academico!$H$34="Alta",academico!$L$34="Leve"),CONCATENATE("R",academico!$A$34),"")</f>
        <v/>
      </c>
      <c r="M16" s="249"/>
      <c r="N16" s="249" t="str">
        <f>IF(AND(academico!$H$40="Alta",academico!$L$40="Leve"),CONCATENATE("R",academico!$A$40),"")</f>
        <v/>
      </c>
      <c r="O16" s="250"/>
      <c r="P16" s="248" t="str">
        <f>IF(AND(academico!$H$28="Alta",academico!$L$28="Menor"),CONCATENATE("R",academico!$A$28),"")</f>
        <v/>
      </c>
      <c r="Q16" s="249"/>
      <c r="R16" s="249" t="str">
        <f>IF(AND(academico!$H$34="Alta",academico!$L$34="Menor"),CONCATENATE("R",academico!$A$34),"")</f>
        <v/>
      </c>
      <c r="S16" s="249"/>
      <c r="T16" s="249" t="str">
        <f>IF(AND(academico!$H$40="Alta",academico!$L$40="Menor"),CONCATENATE("R",academico!$A$40),"")</f>
        <v/>
      </c>
      <c r="U16" s="250"/>
      <c r="V16" s="266" t="str">
        <f>IF(AND(academico!$H$28="Alta",academico!$L$28="Moderado"),CONCATENATE("R",academico!$A$28),"")</f>
        <v/>
      </c>
      <c r="W16" s="267"/>
      <c r="X16" s="267" t="str">
        <f>IF(AND(academico!$H$34="Alta",academico!$L$34="Moderado"),CONCATENATE("R",academico!$A$34),"")</f>
        <v/>
      </c>
      <c r="Y16" s="267"/>
      <c r="Z16" s="267" t="str">
        <f>IF(AND(academico!$H$40="Alta",academico!$L$40="Moderado"),CONCATENATE("R",academico!$A$40),"")</f>
        <v/>
      </c>
      <c r="AA16" s="268"/>
      <c r="AB16" s="266" t="str">
        <f>IF(AND(academico!$H$28="Alta",academico!$L$28="Mayor"),CONCATENATE("R",academico!$A$28),"")</f>
        <v/>
      </c>
      <c r="AC16" s="267"/>
      <c r="AD16" s="267" t="str">
        <f>IF(AND(academico!$H$34="Alta",academico!$L$34="Mayor"),CONCATENATE("R",academico!$A$34),"")</f>
        <v/>
      </c>
      <c r="AE16" s="267"/>
      <c r="AF16" s="267" t="str">
        <f>IF(AND(academico!$H$40="Alta",academico!$L$40="Mayor"),CONCATENATE("R",academico!$A$40),"")</f>
        <v/>
      </c>
      <c r="AG16" s="268"/>
      <c r="AH16" s="257" t="str">
        <f>IF(AND(academico!$H$28="Alta",academico!$L$28="Catastrófico"),CONCATENATE("R",academico!$A$28),"")</f>
        <v/>
      </c>
      <c r="AI16" s="258"/>
      <c r="AJ16" s="258" t="str">
        <f>IF(AND(academico!$H$34="Alta",academico!$L$34="Catastrófico"),CONCATENATE("R",academico!$A$34),"")</f>
        <v/>
      </c>
      <c r="AK16" s="258"/>
      <c r="AL16" s="258" t="str">
        <f>IF(AND(academico!$H$40="Alta",academico!$L$40="Catastrófico"),CONCATENATE("R",academico!$A$40),"")</f>
        <v/>
      </c>
      <c r="AM16" s="259"/>
      <c r="AN16" s="83"/>
      <c r="AO16" s="300"/>
      <c r="AP16" s="301"/>
      <c r="AQ16" s="301"/>
      <c r="AR16" s="301"/>
      <c r="AS16" s="301"/>
      <c r="AT16" s="302"/>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86"/>
      <c r="C17" s="286"/>
      <c r="D17" s="287"/>
      <c r="E17" s="279"/>
      <c r="F17" s="280"/>
      <c r="G17" s="280"/>
      <c r="H17" s="280"/>
      <c r="I17" s="280"/>
      <c r="J17" s="248"/>
      <c r="K17" s="249"/>
      <c r="L17" s="249"/>
      <c r="M17" s="249"/>
      <c r="N17" s="249"/>
      <c r="O17" s="250"/>
      <c r="P17" s="248"/>
      <c r="Q17" s="249"/>
      <c r="R17" s="249"/>
      <c r="S17" s="249"/>
      <c r="T17" s="249"/>
      <c r="U17" s="250"/>
      <c r="V17" s="266"/>
      <c r="W17" s="267"/>
      <c r="X17" s="267"/>
      <c r="Y17" s="267"/>
      <c r="Z17" s="267"/>
      <c r="AA17" s="268"/>
      <c r="AB17" s="266"/>
      <c r="AC17" s="267"/>
      <c r="AD17" s="267"/>
      <c r="AE17" s="267"/>
      <c r="AF17" s="267"/>
      <c r="AG17" s="268"/>
      <c r="AH17" s="257"/>
      <c r="AI17" s="258"/>
      <c r="AJ17" s="258"/>
      <c r="AK17" s="258"/>
      <c r="AL17" s="258"/>
      <c r="AM17" s="259"/>
      <c r="AN17" s="83"/>
      <c r="AO17" s="300"/>
      <c r="AP17" s="301"/>
      <c r="AQ17" s="301"/>
      <c r="AR17" s="301"/>
      <c r="AS17" s="301"/>
      <c r="AT17" s="302"/>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86"/>
      <c r="C18" s="286"/>
      <c r="D18" s="287"/>
      <c r="E18" s="279"/>
      <c r="F18" s="280"/>
      <c r="G18" s="280"/>
      <c r="H18" s="280"/>
      <c r="I18" s="280"/>
      <c r="J18" s="248" t="str">
        <f>IF(AND(academico!$H$46="Alta",academico!$L$46="Leve"),CONCATENATE("R",academico!$A$46),"")</f>
        <v/>
      </c>
      <c r="K18" s="249"/>
      <c r="L18" s="249" t="str">
        <f>IF(AND(academico!$H$52="Alta",academico!$L$52="Leve"),CONCATENATE("R",academico!$A$52),"")</f>
        <v/>
      </c>
      <c r="M18" s="249"/>
      <c r="N18" s="249" t="str">
        <f>IF(AND(academico!$H$58="Alta",academico!$L$58="Leve"),CONCATENATE("R",academico!$A$58),"")</f>
        <v/>
      </c>
      <c r="O18" s="250"/>
      <c r="P18" s="248" t="str">
        <f>IF(AND(academico!$H$46="Alta",academico!$L$46="Menor"),CONCATENATE("R",academico!$A$46),"")</f>
        <v/>
      </c>
      <c r="Q18" s="249"/>
      <c r="R18" s="249" t="str">
        <f>IF(AND(academico!$H$52="Alta",academico!$L$52="Menor"),CONCATENATE("R",academico!$A$52),"")</f>
        <v/>
      </c>
      <c r="S18" s="249"/>
      <c r="T18" s="249" t="str">
        <f>IF(AND(academico!$H$58="Alta",academico!$L$58="Menor"),CONCATENATE("R",academico!$A$58),"")</f>
        <v/>
      </c>
      <c r="U18" s="250"/>
      <c r="V18" s="266" t="str">
        <f>IF(AND(academico!$H$46="Alta",academico!$L$46="Moderado"),CONCATENATE("R",academico!$A$46),"")</f>
        <v/>
      </c>
      <c r="W18" s="267"/>
      <c r="X18" s="267" t="str">
        <f>IF(AND(academico!$H$52="Alta",academico!$L$52="Moderado"),CONCATENATE("R",academico!$A$52),"")</f>
        <v/>
      </c>
      <c r="Y18" s="267"/>
      <c r="Z18" s="267" t="str">
        <f>IF(AND(academico!$H$58="Alta",academico!$L$58="Moderado"),CONCATENATE("R",academico!$A$58),"")</f>
        <v/>
      </c>
      <c r="AA18" s="268"/>
      <c r="AB18" s="266" t="str">
        <f>IF(AND(academico!$H$46="Alta",academico!$L$46="Mayor"),CONCATENATE("R",academico!$A$46),"")</f>
        <v/>
      </c>
      <c r="AC18" s="267"/>
      <c r="AD18" s="267" t="str">
        <f>IF(AND(academico!$H$52="Alta",academico!$L$52="Mayor"),CONCATENATE("R",academico!$A$52),"")</f>
        <v/>
      </c>
      <c r="AE18" s="267"/>
      <c r="AF18" s="267" t="str">
        <f>IF(AND(academico!$H$58="Alta",academico!$L$58="Mayor"),CONCATENATE("R",academico!$A$58),"")</f>
        <v/>
      </c>
      <c r="AG18" s="268"/>
      <c r="AH18" s="257" t="str">
        <f>IF(AND(academico!$H$46="Alta",academico!$L$46="Catastrófico"),CONCATENATE("R",academico!$A$46),"")</f>
        <v/>
      </c>
      <c r="AI18" s="258"/>
      <c r="AJ18" s="258" t="str">
        <f>IF(AND(academico!$H$52="Alta",academico!$L$52="Catastrófico"),CONCATENATE("R",academico!$A$52),"")</f>
        <v/>
      </c>
      <c r="AK18" s="258"/>
      <c r="AL18" s="258" t="str">
        <f>IF(AND(academico!$H$58="Alta",academico!$L$58="Catastrófico"),CONCATENATE("R",academico!$A$58),"")</f>
        <v/>
      </c>
      <c r="AM18" s="259"/>
      <c r="AN18" s="83"/>
      <c r="AO18" s="300"/>
      <c r="AP18" s="301"/>
      <c r="AQ18" s="301"/>
      <c r="AR18" s="301"/>
      <c r="AS18" s="301"/>
      <c r="AT18" s="302"/>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86"/>
      <c r="C19" s="286"/>
      <c r="D19" s="287"/>
      <c r="E19" s="279"/>
      <c r="F19" s="280"/>
      <c r="G19" s="280"/>
      <c r="H19" s="280"/>
      <c r="I19" s="280"/>
      <c r="J19" s="248"/>
      <c r="K19" s="249"/>
      <c r="L19" s="249"/>
      <c r="M19" s="249"/>
      <c r="N19" s="249"/>
      <c r="O19" s="250"/>
      <c r="P19" s="248"/>
      <c r="Q19" s="249"/>
      <c r="R19" s="249"/>
      <c r="S19" s="249"/>
      <c r="T19" s="249"/>
      <c r="U19" s="250"/>
      <c r="V19" s="266"/>
      <c r="W19" s="267"/>
      <c r="X19" s="267"/>
      <c r="Y19" s="267"/>
      <c r="Z19" s="267"/>
      <c r="AA19" s="268"/>
      <c r="AB19" s="266"/>
      <c r="AC19" s="267"/>
      <c r="AD19" s="267"/>
      <c r="AE19" s="267"/>
      <c r="AF19" s="267"/>
      <c r="AG19" s="268"/>
      <c r="AH19" s="257"/>
      <c r="AI19" s="258"/>
      <c r="AJ19" s="258"/>
      <c r="AK19" s="258"/>
      <c r="AL19" s="258"/>
      <c r="AM19" s="259"/>
      <c r="AN19" s="83"/>
      <c r="AO19" s="300"/>
      <c r="AP19" s="301"/>
      <c r="AQ19" s="301"/>
      <c r="AR19" s="301"/>
      <c r="AS19" s="301"/>
      <c r="AT19" s="302"/>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86"/>
      <c r="C20" s="286"/>
      <c r="D20" s="287"/>
      <c r="E20" s="279"/>
      <c r="F20" s="280"/>
      <c r="G20" s="280"/>
      <c r="H20" s="280"/>
      <c r="I20" s="280"/>
      <c r="J20" s="248" t="str">
        <f>IF(AND(academico!$H$64="Alta",academico!$L$64="Leve"),CONCATENATE("R",academico!$A$64),"")</f>
        <v/>
      </c>
      <c r="K20" s="249"/>
      <c r="L20" s="249" t="str">
        <f>IF(AND(academico!$H$70="Alta",academico!$L$70="Leve"),CONCATENATE("R",academico!$A$70),"")</f>
        <v/>
      </c>
      <c r="M20" s="249"/>
      <c r="N20" s="249" t="str">
        <f>IF(AND(academico!$H$76="Alta",academico!$L$76="Leve"),CONCATENATE("R",academico!$A$76),"")</f>
        <v/>
      </c>
      <c r="O20" s="250"/>
      <c r="P20" s="248" t="str">
        <f>IF(AND(academico!$H$64="Alta",academico!$L$64="Menor"),CONCATENATE("R",academico!$A$64),"")</f>
        <v/>
      </c>
      <c r="Q20" s="249"/>
      <c r="R20" s="249" t="str">
        <f>IF(AND(academico!$H$70="Alta",academico!$L$70="Menor"),CONCATENATE("R",academico!$A$70),"")</f>
        <v/>
      </c>
      <c r="S20" s="249"/>
      <c r="T20" s="249" t="str">
        <f>IF(AND(academico!$H$76="Alta",academico!$L$76="Menor"),CONCATENATE("R",academico!$A$76),"")</f>
        <v/>
      </c>
      <c r="U20" s="250"/>
      <c r="V20" s="266" t="str">
        <f>IF(AND(academico!$H$64="Alta",academico!$L$64="Moderado"),CONCATENATE("R",academico!$A$64),"")</f>
        <v/>
      </c>
      <c r="W20" s="267"/>
      <c r="X20" s="267" t="str">
        <f>IF(AND(academico!$H$70="Alta",academico!$L$70="Moderado"),CONCATENATE("R",academico!$A$70),"")</f>
        <v/>
      </c>
      <c r="Y20" s="267"/>
      <c r="Z20" s="267" t="str">
        <f>IF(AND(academico!$H$76="Alta",academico!$L$76="Moderado"),CONCATENATE("R",academico!$A$76),"")</f>
        <v/>
      </c>
      <c r="AA20" s="268"/>
      <c r="AB20" s="266" t="str">
        <f>IF(AND(academico!$H$64="Alta",academico!$L$64="Mayor"),CONCATENATE("R",academico!$A$64),"")</f>
        <v/>
      </c>
      <c r="AC20" s="267"/>
      <c r="AD20" s="267" t="str">
        <f>IF(AND(academico!$H$70="Alta",academico!$L$70="Mayor"),CONCATENATE("R",academico!$A$70),"")</f>
        <v/>
      </c>
      <c r="AE20" s="267"/>
      <c r="AF20" s="267" t="str">
        <f>IF(AND(academico!$H$76="Alta",academico!$L$76="Mayor"),CONCATENATE("R",academico!$A$76),"")</f>
        <v/>
      </c>
      <c r="AG20" s="268"/>
      <c r="AH20" s="257" t="str">
        <f>IF(AND(academico!$H$64="Alta",academico!$L$64="Catastrófico"),CONCATENATE("R",academico!$A$64),"")</f>
        <v/>
      </c>
      <c r="AI20" s="258"/>
      <c r="AJ20" s="258" t="str">
        <f>IF(AND(academico!$H$70="Alta",academico!$L$70="Catastrófico"),CONCATENATE("R",academico!$A$70),"")</f>
        <v/>
      </c>
      <c r="AK20" s="258"/>
      <c r="AL20" s="258" t="str">
        <f>IF(AND(academico!$H$76="Alta",academico!$L$76="Catastrófico"),CONCATENATE("R",academico!$A$76),"")</f>
        <v/>
      </c>
      <c r="AM20" s="259"/>
      <c r="AN20" s="83"/>
      <c r="AO20" s="300"/>
      <c r="AP20" s="301"/>
      <c r="AQ20" s="301"/>
      <c r="AR20" s="301"/>
      <c r="AS20" s="301"/>
      <c r="AT20" s="302"/>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86"/>
      <c r="C21" s="286"/>
      <c r="D21" s="287"/>
      <c r="E21" s="282"/>
      <c r="F21" s="283"/>
      <c r="G21" s="283"/>
      <c r="H21" s="283"/>
      <c r="I21" s="283"/>
      <c r="J21" s="251"/>
      <c r="K21" s="252"/>
      <c r="L21" s="252"/>
      <c r="M21" s="252"/>
      <c r="N21" s="252"/>
      <c r="O21" s="253"/>
      <c r="P21" s="251"/>
      <c r="Q21" s="252"/>
      <c r="R21" s="252"/>
      <c r="S21" s="252"/>
      <c r="T21" s="252"/>
      <c r="U21" s="253"/>
      <c r="V21" s="269"/>
      <c r="W21" s="270"/>
      <c r="X21" s="270"/>
      <c r="Y21" s="270"/>
      <c r="Z21" s="270"/>
      <c r="AA21" s="271"/>
      <c r="AB21" s="269"/>
      <c r="AC21" s="270"/>
      <c r="AD21" s="270"/>
      <c r="AE21" s="270"/>
      <c r="AF21" s="270"/>
      <c r="AG21" s="271"/>
      <c r="AH21" s="260"/>
      <c r="AI21" s="261"/>
      <c r="AJ21" s="261"/>
      <c r="AK21" s="261"/>
      <c r="AL21" s="261"/>
      <c r="AM21" s="262"/>
      <c r="AN21" s="83"/>
      <c r="AO21" s="303"/>
      <c r="AP21" s="304"/>
      <c r="AQ21" s="304"/>
      <c r="AR21" s="304"/>
      <c r="AS21" s="304"/>
      <c r="AT21" s="305"/>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86"/>
      <c r="C22" s="286"/>
      <c r="D22" s="287"/>
      <c r="E22" s="276" t="s">
        <v>117</v>
      </c>
      <c r="F22" s="277"/>
      <c r="G22" s="277"/>
      <c r="H22" s="277"/>
      <c r="I22" s="278"/>
      <c r="J22" s="254" t="str">
        <f>IF(AND(academico!$H$10="Media",academico!$L$10="Leve"),CONCATENATE("R",academico!$A$10),"")</f>
        <v/>
      </c>
      <c r="K22" s="255"/>
      <c r="L22" s="255" t="str">
        <f>IF(AND(academico!$H$16="Media",academico!$L$16="Leve"),CONCATENATE("R",academico!$A$16),"")</f>
        <v/>
      </c>
      <c r="M22" s="255"/>
      <c r="N22" s="255" t="str">
        <f>IF(AND(academico!$H$22="Media",academico!$L$22="Leve"),CONCATENATE("R",academico!$A$22),"")</f>
        <v/>
      </c>
      <c r="O22" s="256"/>
      <c r="P22" s="254" t="str">
        <f>IF(AND(academico!$H$10="Media",academico!$L$10="Menor"),CONCATENATE("R",academico!$A$10),"")</f>
        <v/>
      </c>
      <c r="Q22" s="255"/>
      <c r="R22" s="255" t="str">
        <f>IF(AND(academico!$H$16="Media",academico!$L$16="Menor"),CONCATENATE("R",academico!$A$16),"")</f>
        <v/>
      </c>
      <c r="S22" s="255"/>
      <c r="T22" s="255" t="str">
        <f>IF(AND(academico!$H$22="Media",academico!$L$22="Menor"),CONCATENATE("R",academico!$A$22),"")</f>
        <v/>
      </c>
      <c r="U22" s="256"/>
      <c r="V22" s="254" t="str">
        <f>IF(AND(academico!$H$10="Media",academico!$L$10="Moderado"),CONCATENATE("R",academico!$A$10),"")</f>
        <v/>
      </c>
      <c r="W22" s="255"/>
      <c r="X22" s="255" t="str">
        <f>IF(AND(academico!$H$16="Media",academico!$L$16="Moderado"),CONCATENATE("R",academico!$A$16),"")</f>
        <v/>
      </c>
      <c r="Y22" s="255"/>
      <c r="Z22" s="255" t="str">
        <f>IF(AND(academico!$H$22="Media",academico!$L$22="Moderado"),CONCATENATE("R",academico!$A$22),"")</f>
        <v/>
      </c>
      <c r="AA22" s="256"/>
      <c r="AB22" s="272" t="str">
        <f>IF(AND(academico!$H$10="Media",academico!$L$10="Mayor"),CONCATENATE("R",academico!$A$10),"")</f>
        <v>R1</v>
      </c>
      <c r="AC22" s="273"/>
      <c r="AD22" s="273" t="str">
        <f>IF(AND(academico!$H$16="Media",academico!$L$16="Mayor"),CONCATENATE("R",academico!$A$16),"")</f>
        <v/>
      </c>
      <c r="AE22" s="273"/>
      <c r="AF22" s="273" t="str">
        <f>IF(AND(academico!$H$22="Media",academico!$L$22="Mayor"),CONCATENATE("R",academico!$A$22),"")</f>
        <v/>
      </c>
      <c r="AG22" s="274"/>
      <c r="AH22" s="263" t="str">
        <f>IF(AND(academico!$H$10="Media",academico!$L$10="Catastrófico"),CONCATENATE("R",academico!$A$10),"")</f>
        <v/>
      </c>
      <c r="AI22" s="264"/>
      <c r="AJ22" s="264" t="str">
        <f>IF(AND(academico!$H$16="Media",academico!$L$16="Catastrófico"),CONCATENATE("R",academico!$A$16),"")</f>
        <v/>
      </c>
      <c r="AK22" s="264"/>
      <c r="AL22" s="264" t="str">
        <f>IF(AND(academico!$H$22="Media",academico!$L$22="Catastrófico"),CONCATENATE("R",academico!$A$22),"")</f>
        <v/>
      </c>
      <c r="AM22" s="265"/>
      <c r="AN22" s="83"/>
      <c r="AO22" s="306" t="s">
        <v>81</v>
      </c>
      <c r="AP22" s="307"/>
      <c r="AQ22" s="307"/>
      <c r="AR22" s="307"/>
      <c r="AS22" s="307"/>
      <c r="AT22" s="308"/>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86"/>
      <c r="C23" s="286"/>
      <c r="D23" s="287"/>
      <c r="E23" s="279"/>
      <c r="F23" s="280"/>
      <c r="G23" s="280"/>
      <c r="H23" s="280"/>
      <c r="I23" s="281"/>
      <c r="J23" s="248"/>
      <c r="K23" s="249"/>
      <c r="L23" s="249"/>
      <c r="M23" s="249"/>
      <c r="N23" s="249"/>
      <c r="O23" s="250"/>
      <c r="P23" s="248"/>
      <c r="Q23" s="249"/>
      <c r="R23" s="249"/>
      <c r="S23" s="249"/>
      <c r="T23" s="249"/>
      <c r="U23" s="250"/>
      <c r="V23" s="248"/>
      <c r="W23" s="249"/>
      <c r="X23" s="249"/>
      <c r="Y23" s="249"/>
      <c r="Z23" s="249"/>
      <c r="AA23" s="250"/>
      <c r="AB23" s="266"/>
      <c r="AC23" s="267"/>
      <c r="AD23" s="267"/>
      <c r="AE23" s="267"/>
      <c r="AF23" s="267"/>
      <c r="AG23" s="268"/>
      <c r="AH23" s="257"/>
      <c r="AI23" s="258"/>
      <c r="AJ23" s="258"/>
      <c r="AK23" s="258"/>
      <c r="AL23" s="258"/>
      <c r="AM23" s="259"/>
      <c r="AN23" s="83"/>
      <c r="AO23" s="309"/>
      <c r="AP23" s="310"/>
      <c r="AQ23" s="310"/>
      <c r="AR23" s="310"/>
      <c r="AS23" s="310"/>
      <c r="AT23" s="311"/>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86"/>
      <c r="C24" s="286"/>
      <c r="D24" s="287"/>
      <c r="E24" s="279"/>
      <c r="F24" s="280"/>
      <c r="G24" s="280"/>
      <c r="H24" s="280"/>
      <c r="I24" s="281"/>
      <c r="J24" s="248" t="str">
        <f>IF(AND(academico!$H$28="Media",academico!$L$28="Leve"),CONCATENATE("R",academico!$A$28),"")</f>
        <v/>
      </c>
      <c r="K24" s="249"/>
      <c r="L24" s="249" t="str">
        <f>IF(AND(academico!$H$34="Media",academico!$L$34="Leve"),CONCATENATE("R",academico!$A$34),"")</f>
        <v/>
      </c>
      <c r="M24" s="249"/>
      <c r="N24" s="249" t="str">
        <f>IF(AND(academico!$H$40="Media",academico!$L$40="Leve"),CONCATENATE("R",academico!$A$40),"")</f>
        <v/>
      </c>
      <c r="O24" s="250"/>
      <c r="P24" s="248" t="str">
        <f>IF(AND(academico!$H$28="Media",academico!$L$28="Menor"),CONCATENATE("R",academico!$A$28),"")</f>
        <v/>
      </c>
      <c r="Q24" s="249"/>
      <c r="R24" s="249" t="str">
        <f>IF(AND(academico!$H$34="Media",academico!$L$34="Menor"),CONCATENATE("R",academico!$A$34),"")</f>
        <v/>
      </c>
      <c r="S24" s="249"/>
      <c r="T24" s="249" t="str">
        <f>IF(AND(academico!$H$40="Media",academico!$L$40="Menor"),CONCATENATE("R",academico!$A$40),"")</f>
        <v/>
      </c>
      <c r="U24" s="250"/>
      <c r="V24" s="248" t="str">
        <f>IF(AND(academico!$H$28="Media",academico!$L$28="Moderado"),CONCATENATE("R",academico!$A$28),"")</f>
        <v/>
      </c>
      <c r="W24" s="249"/>
      <c r="X24" s="249" t="str">
        <f>IF(AND(academico!$H$34="Media",academico!$L$34="Moderado"),CONCATENATE("R",academico!$A$34),"")</f>
        <v/>
      </c>
      <c r="Y24" s="249"/>
      <c r="Z24" s="249" t="str">
        <f>IF(AND(academico!$H$40="Media",academico!$L$40="Moderado"),CONCATENATE("R",academico!$A$40),"")</f>
        <v/>
      </c>
      <c r="AA24" s="250"/>
      <c r="AB24" s="266" t="str">
        <f>IF(AND(academico!$H$28="Media",academico!$L$28="Mayor"),CONCATENATE("R",academico!$A$28),"")</f>
        <v/>
      </c>
      <c r="AC24" s="267"/>
      <c r="AD24" s="267" t="str">
        <f>IF(AND(academico!$H$34="Media",academico!$L$34="Mayor"),CONCATENATE("R",academico!$A$34),"")</f>
        <v/>
      </c>
      <c r="AE24" s="267"/>
      <c r="AF24" s="267" t="str">
        <f>IF(AND(academico!$H$40="Media",academico!$L$40="Mayor"),CONCATENATE("R",academico!$A$40),"")</f>
        <v/>
      </c>
      <c r="AG24" s="268"/>
      <c r="AH24" s="257" t="str">
        <f>IF(AND(academico!$H$28="Media",academico!$L$28="Catastrófico"),CONCATENATE("R",academico!$A$28),"")</f>
        <v/>
      </c>
      <c r="AI24" s="258"/>
      <c r="AJ24" s="258" t="str">
        <f>IF(AND(academico!$H$34="Media",academico!$L$34="Catastrófico"),CONCATENATE("R",academico!$A$34),"")</f>
        <v/>
      </c>
      <c r="AK24" s="258"/>
      <c r="AL24" s="258" t="str">
        <f>IF(AND(academico!$H$40="Media",academico!$L$40="Catastrófico"),CONCATENATE("R",academico!$A$40),"")</f>
        <v/>
      </c>
      <c r="AM24" s="259"/>
      <c r="AN24" s="83"/>
      <c r="AO24" s="309"/>
      <c r="AP24" s="310"/>
      <c r="AQ24" s="310"/>
      <c r="AR24" s="310"/>
      <c r="AS24" s="310"/>
      <c r="AT24" s="311"/>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86"/>
      <c r="C25" s="286"/>
      <c r="D25" s="287"/>
      <c r="E25" s="279"/>
      <c r="F25" s="280"/>
      <c r="G25" s="280"/>
      <c r="H25" s="280"/>
      <c r="I25" s="281"/>
      <c r="J25" s="248"/>
      <c r="K25" s="249"/>
      <c r="L25" s="249"/>
      <c r="M25" s="249"/>
      <c r="N25" s="249"/>
      <c r="O25" s="250"/>
      <c r="P25" s="248"/>
      <c r="Q25" s="249"/>
      <c r="R25" s="249"/>
      <c r="S25" s="249"/>
      <c r="T25" s="249"/>
      <c r="U25" s="250"/>
      <c r="V25" s="248"/>
      <c r="W25" s="249"/>
      <c r="X25" s="249"/>
      <c r="Y25" s="249"/>
      <c r="Z25" s="249"/>
      <c r="AA25" s="250"/>
      <c r="AB25" s="266"/>
      <c r="AC25" s="267"/>
      <c r="AD25" s="267"/>
      <c r="AE25" s="267"/>
      <c r="AF25" s="267"/>
      <c r="AG25" s="268"/>
      <c r="AH25" s="257"/>
      <c r="AI25" s="258"/>
      <c r="AJ25" s="258"/>
      <c r="AK25" s="258"/>
      <c r="AL25" s="258"/>
      <c r="AM25" s="259"/>
      <c r="AN25" s="83"/>
      <c r="AO25" s="309"/>
      <c r="AP25" s="310"/>
      <c r="AQ25" s="310"/>
      <c r="AR25" s="310"/>
      <c r="AS25" s="310"/>
      <c r="AT25" s="311"/>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86"/>
      <c r="C26" s="286"/>
      <c r="D26" s="287"/>
      <c r="E26" s="279"/>
      <c r="F26" s="280"/>
      <c r="G26" s="280"/>
      <c r="H26" s="280"/>
      <c r="I26" s="281"/>
      <c r="J26" s="248" t="str">
        <f>IF(AND(academico!$H$46="Media",academico!$L$46="Leve"),CONCATENATE("R",academico!$A$46),"")</f>
        <v/>
      </c>
      <c r="K26" s="249"/>
      <c r="L26" s="249" t="str">
        <f>IF(AND(academico!$H$52="Media",academico!$L$52="Leve"),CONCATENATE("R",academico!$A$52),"")</f>
        <v/>
      </c>
      <c r="M26" s="249"/>
      <c r="N26" s="249" t="str">
        <f>IF(AND(academico!$H$58="Media",academico!$L$58="Leve"),CONCATENATE("R",academico!$A$58),"")</f>
        <v/>
      </c>
      <c r="O26" s="250"/>
      <c r="P26" s="248" t="str">
        <f>IF(AND(academico!$H$46="Media",academico!$L$46="Menor"),CONCATENATE("R",academico!$A$46),"")</f>
        <v/>
      </c>
      <c r="Q26" s="249"/>
      <c r="R26" s="249" t="str">
        <f>IF(AND(academico!$H$52="Media",academico!$L$52="Menor"),CONCATENATE("R",academico!$A$52),"")</f>
        <v/>
      </c>
      <c r="S26" s="249"/>
      <c r="T26" s="249" t="str">
        <f>IF(AND(academico!$H$58="Media",academico!$L$58="Menor"),CONCATENATE("R",academico!$A$58),"")</f>
        <v/>
      </c>
      <c r="U26" s="250"/>
      <c r="V26" s="248" t="str">
        <f>IF(AND(academico!$H$46="Media",academico!$L$46="Moderado"),CONCATENATE("R",academico!$A$46),"")</f>
        <v/>
      </c>
      <c r="W26" s="249"/>
      <c r="X26" s="249" t="str">
        <f>IF(AND(academico!$H$52="Media",academico!$L$52="Moderado"),CONCATENATE("R",academico!$A$52),"")</f>
        <v/>
      </c>
      <c r="Y26" s="249"/>
      <c r="Z26" s="249" t="str">
        <f>IF(AND(academico!$H$58="Media",academico!$L$58="Moderado"),CONCATENATE("R",academico!$A$58),"")</f>
        <v/>
      </c>
      <c r="AA26" s="250"/>
      <c r="AB26" s="266" t="str">
        <f>IF(AND(academico!$H$46="Media",academico!$L$46="Mayor"),CONCATENATE("R",academico!$A$46),"")</f>
        <v/>
      </c>
      <c r="AC26" s="267"/>
      <c r="AD26" s="267" t="str">
        <f>IF(AND(academico!$H$52="Media",academico!$L$52="Mayor"),CONCATENATE("R",academico!$A$52),"")</f>
        <v/>
      </c>
      <c r="AE26" s="267"/>
      <c r="AF26" s="267" t="str">
        <f>IF(AND(academico!$H$58="Media",academico!$L$58="Mayor"),CONCATENATE("R",academico!$A$58),"")</f>
        <v/>
      </c>
      <c r="AG26" s="268"/>
      <c r="AH26" s="257" t="str">
        <f>IF(AND(academico!$H$46="Media",academico!$L$46="Catastrófico"),CONCATENATE("R",academico!$A$46),"")</f>
        <v/>
      </c>
      <c r="AI26" s="258"/>
      <c r="AJ26" s="258" t="str">
        <f>IF(AND(academico!$H$52="Media",academico!$L$52="Catastrófico"),CONCATENATE("R",academico!$A$52),"")</f>
        <v/>
      </c>
      <c r="AK26" s="258"/>
      <c r="AL26" s="258" t="str">
        <f>IF(AND(academico!$H$58="Media",academico!$L$58="Catastrófico"),CONCATENATE("R",academico!$A$58),"")</f>
        <v/>
      </c>
      <c r="AM26" s="259"/>
      <c r="AN26" s="83"/>
      <c r="AO26" s="309"/>
      <c r="AP26" s="310"/>
      <c r="AQ26" s="310"/>
      <c r="AR26" s="310"/>
      <c r="AS26" s="310"/>
      <c r="AT26" s="311"/>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86"/>
      <c r="C27" s="286"/>
      <c r="D27" s="287"/>
      <c r="E27" s="279"/>
      <c r="F27" s="280"/>
      <c r="G27" s="280"/>
      <c r="H27" s="280"/>
      <c r="I27" s="281"/>
      <c r="J27" s="248"/>
      <c r="K27" s="249"/>
      <c r="L27" s="249"/>
      <c r="M27" s="249"/>
      <c r="N27" s="249"/>
      <c r="O27" s="250"/>
      <c r="P27" s="248"/>
      <c r="Q27" s="249"/>
      <c r="R27" s="249"/>
      <c r="S27" s="249"/>
      <c r="T27" s="249"/>
      <c r="U27" s="250"/>
      <c r="V27" s="248"/>
      <c r="W27" s="249"/>
      <c r="X27" s="249"/>
      <c r="Y27" s="249"/>
      <c r="Z27" s="249"/>
      <c r="AA27" s="250"/>
      <c r="AB27" s="266"/>
      <c r="AC27" s="267"/>
      <c r="AD27" s="267"/>
      <c r="AE27" s="267"/>
      <c r="AF27" s="267"/>
      <c r="AG27" s="268"/>
      <c r="AH27" s="257"/>
      <c r="AI27" s="258"/>
      <c r="AJ27" s="258"/>
      <c r="AK27" s="258"/>
      <c r="AL27" s="258"/>
      <c r="AM27" s="259"/>
      <c r="AN27" s="83"/>
      <c r="AO27" s="309"/>
      <c r="AP27" s="310"/>
      <c r="AQ27" s="310"/>
      <c r="AR27" s="310"/>
      <c r="AS27" s="310"/>
      <c r="AT27" s="311"/>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86"/>
      <c r="C28" s="286"/>
      <c r="D28" s="287"/>
      <c r="E28" s="279"/>
      <c r="F28" s="280"/>
      <c r="G28" s="280"/>
      <c r="H28" s="280"/>
      <c r="I28" s="281"/>
      <c r="J28" s="248" t="str">
        <f>IF(AND(academico!$H$64="Media",academico!$L$64="Leve"),CONCATENATE("R",academico!$A$64),"")</f>
        <v/>
      </c>
      <c r="K28" s="249"/>
      <c r="L28" s="249" t="str">
        <f>IF(AND(academico!$H$70="Media",academico!$L$70="Leve"),CONCATENATE("R",academico!$A$70),"")</f>
        <v/>
      </c>
      <c r="M28" s="249"/>
      <c r="N28" s="249" t="str">
        <f>IF(AND(academico!$H$76="Media",academico!$L$76="Leve"),CONCATENATE("R",academico!$A$76),"")</f>
        <v/>
      </c>
      <c r="O28" s="250"/>
      <c r="P28" s="248" t="str">
        <f>IF(AND(academico!$H$64="Media",academico!$L$64="Menor"),CONCATENATE("R",academico!$A$64),"")</f>
        <v/>
      </c>
      <c r="Q28" s="249"/>
      <c r="R28" s="249" t="str">
        <f>IF(AND(academico!$H$70="Media",academico!$L$70="Menor"),CONCATENATE("R",academico!$A$70),"")</f>
        <v/>
      </c>
      <c r="S28" s="249"/>
      <c r="T28" s="249" t="str">
        <f>IF(AND(academico!$H$76="Media",academico!$L$76="Menor"),CONCATENATE("R",academico!$A$76),"")</f>
        <v/>
      </c>
      <c r="U28" s="250"/>
      <c r="V28" s="248" t="str">
        <f>IF(AND(academico!$H$64="Media",academico!$L$64="Moderado"),CONCATENATE("R",academico!$A$64),"")</f>
        <v/>
      </c>
      <c r="W28" s="249"/>
      <c r="X28" s="249" t="str">
        <f>IF(AND(academico!$H$70="Media",academico!$L$70="Moderado"),CONCATENATE("R",academico!$A$70),"")</f>
        <v/>
      </c>
      <c r="Y28" s="249"/>
      <c r="Z28" s="249" t="str">
        <f>IF(AND(academico!$H$76="Media",academico!$L$76="Moderado"),CONCATENATE("R",academico!$A$76),"")</f>
        <v/>
      </c>
      <c r="AA28" s="250"/>
      <c r="AB28" s="266" t="str">
        <f>IF(AND(academico!$H$64="Media",academico!$L$64="Mayor"),CONCATENATE("R",academico!$A$64),"")</f>
        <v/>
      </c>
      <c r="AC28" s="267"/>
      <c r="AD28" s="267" t="str">
        <f>IF(AND(academico!$H$70="Media",academico!$L$70="Mayor"),CONCATENATE("R",academico!$A$70),"")</f>
        <v/>
      </c>
      <c r="AE28" s="267"/>
      <c r="AF28" s="267" t="str">
        <f>IF(AND(academico!$H$76="Media",academico!$L$76="Mayor"),CONCATENATE("R",academico!$A$76),"")</f>
        <v/>
      </c>
      <c r="AG28" s="268"/>
      <c r="AH28" s="257" t="str">
        <f>IF(AND(academico!$H$64="Media",academico!$L$64="Catastrófico"),CONCATENATE("R",academico!$A$64),"")</f>
        <v/>
      </c>
      <c r="AI28" s="258"/>
      <c r="AJ28" s="258" t="str">
        <f>IF(AND(academico!$H$70="Media",academico!$L$70="Catastrófico"),CONCATENATE("R",academico!$A$70),"")</f>
        <v/>
      </c>
      <c r="AK28" s="258"/>
      <c r="AL28" s="258" t="str">
        <f>IF(AND(academico!$H$76="Media",academico!$L$76="Catastrófico"),CONCATENATE("R",academico!$A$76),"")</f>
        <v/>
      </c>
      <c r="AM28" s="259"/>
      <c r="AN28" s="83"/>
      <c r="AO28" s="309"/>
      <c r="AP28" s="310"/>
      <c r="AQ28" s="310"/>
      <c r="AR28" s="310"/>
      <c r="AS28" s="310"/>
      <c r="AT28" s="311"/>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86"/>
      <c r="C29" s="286"/>
      <c r="D29" s="287"/>
      <c r="E29" s="282"/>
      <c r="F29" s="283"/>
      <c r="G29" s="283"/>
      <c r="H29" s="283"/>
      <c r="I29" s="284"/>
      <c r="J29" s="248"/>
      <c r="K29" s="249"/>
      <c r="L29" s="249"/>
      <c r="M29" s="249"/>
      <c r="N29" s="249"/>
      <c r="O29" s="250"/>
      <c r="P29" s="251"/>
      <c r="Q29" s="252"/>
      <c r="R29" s="252"/>
      <c r="S29" s="252"/>
      <c r="T29" s="252"/>
      <c r="U29" s="253"/>
      <c r="V29" s="251"/>
      <c r="W29" s="252"/>
      <c r="X29" s="252"/>
      <c r="Y29" s="252"/>
      <c r="Z29" s="252"/>
      <c r="AA29" s="253"/>
      <c r="AB29" s="269"/>
      <c r="AC29" s="270"/>
      <c r="AD29" s="270"/>
      <c r="AE29" s="270"/>
      <c r="AF29" s="270"/>
      <c r="AG29" s="271"/>
      <c r="AH29" s="260"/>
      <c r="AI29" s="261"/>
      <c r="AJ29" s="261"/>
      <c r="AK29" s="261"/>
      <c r="AL29" s="261"/>
      <c r="AM29" s="262"/>
      <c r="AN29" s="83"/>
      <c r="AO29" s="312"/>
      <c r="AP29" s="313"/>
      <c r="AQ29" s="313"/>
      <c r="AR29" s="313"/>
      <c r="AS29" s="313"/>
      <c r="AT29" s="314"/>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86"/>
      <c r="C30" s="286"/>
      <c r="D30" s="287"/>
      <c r="E30" s="276" t="s">
        <v>114</v>
      </c>
      <c r="F30" s="277"/>
      <c r="G30" s="277"/>
      <c r="H30" s="277"/>
      <c r="I30" s="277"/>
      <c r="J30" s="245" t="str">
        <f>IF(AND(academico!$H$10="Baja",academico!$L$10="Leve"),CONCATENATE("R",academico!$A$10),"")</f>
        <v/>
      </c>
      <c r="K30" s="246"/>
      <c r="L30" s="246" t="str">
        <f>IF(AND(academico!$H$16="Baja",academico!$L$16="Leve"),CONCATENATE("R",academico!$A$16),"")</f>
        <v/>
      </c>
      <c r="M30" s="246"/>
      <c r="N30" s="246" t="str">
        <f>IF(AND(academico!$H$22="Baja",academico!$L$22="Leve"),CONCATENATE("R",academico!$A$22),"")</f>
        <v/>
      </c>
      <c r="O30" s="247"/>
      <c r="P30" s="255" t="str">
        <f>IF(AND(academico!$H$10="Baja",academico!$L$10="Menor"),CONCATENATE("R",academico!$A$10),"")</f>
        <v/>
      </c>
      <c r="Q30" s="255"/>
      <c r="R30" s="255" t="str">
        <f>IF(AND(academico!$H$16="Baja",academico!$L$16="Menor"),CONCATENATE("R",academico!$A$16),"")</f>
        <v/>
      </c>
      <c r="S30" s="255"/>
      <c r="T30" s="255" t="str">
        <f>IF(AND(academico!$H$22="Baja",academico!$L$22="Menor"),CONCATENATE("R",academico!$A$22),"")</f>
        <v/>
      </c>
      <c r="U30" s="256"/>
      <c r="V30" s="254" t="str">
        <f>IF(AND(academico!$H$10="Baja",academico!$L$10="Moderado"),CONCATENATE("R",academico!$A$10),"")</f>
        <v/>
      </c>
      <c r="W30" s="255"/>
      <c r="X30" s="255" t="str">
        <f>IF(AND(academico!$H$16="Baja",academico!$L$16="Moderado"),CONCATENATE("R",academico!$A$16),"")</f>
        <v/>
      </c>
      <c r="Y30" s="255"/>
      <c r="Z30" s="255" t="str">
        <f>IF(AND(academico!$H$22="Baja",academico!$L$22="Moderado"),CONCATENATE("R",academico!$A$22),"")</f>
        <v/>
      </c>
      <c r="AA30" s="256"/>
      <c r="AB30" s="272" t="str">
        <f>IF(AND(academico!$H$10="Baja",academico!$L$10="Mayor"),CONCATENATE("R",academico!$A$10),"")</f>
        <v/>
      </c>
      <c r="AC30" s="273"/>
      <c r="AD30" s="273" t="str">
        <f>IF(AND(academico!$H$16="Baja",academico!$L$16="Mayor"),CONCATENATE("R",academico!$A$16),"")</f>
        <v/>
      </c>
      <c r="AE30" s="273"/>
      <c r="AF30" s="273" t="str">
        <f>IF(AND(academico!$H$22="Baja",academico!$L$22="Mayor"),CONCATENATE("R",academico!$A$22),"")</f>
        <v/>
      </c>
      <c r="AG30" s="274"/>
      <c r="AH30" s="263" t="str">
        <f>IF(AND(academico!$H$10="Baja",academico!$L$10="Catastrófico"),CONCATENATE("R",academico!$A$10),"")</f>
        <v/>
      </c>
      <c r="AI30" s="264"/>
      <c r="AJ30" s="264" t="str">
        <f>IF(AND(academico!$H$16="Baja",academico!$L$16="Catastrófico"),CONCATENATE("R",academico!$A$16),"")</f>
        <v/>
      </c>
      <c r="AK30" s="264"/>
      <c r="AL30" s="264" t="str">
        <f>IF(AND(academico!$H$22="Baja",academico!$L$22="Catastrófico"),CONCATENATE("R",academico!$A$22),"")</f>
        <v/>
      </c>
      <c r="AM30" s="265"/>
      <c r="AN30" s="83"/>
      <c r="AO30" s="315" t="s">
        <v>82</v>
      </c>
      <c r="AP30" s="316"/>
      <c r="AQ30" s="316"/>
      <c r="AR30" s="316"/>
      <c r="AS30" s="316"/>
      <c r="AT30" s="317"/>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86"/>
      <c r="C31" s="286"/>
      <c r="D31" s="287"/>
      <c r="E31" s="279"/>
      <c r="F31" s="280"/>
      <c r="G31" s="280"/>
      <c r="H31" s="280"/>
      <c r="I31" s="280"/>
      <c r="J31" s="239"/>
      <c r="K31" s="240"/>
      <c r="L31" s="240"/>
      <c r="M31" s="240"/>
      <c r="N31" s="240"/>
      <c r="O31" s="241"/>
      <c r="P31" s="249"/>
      <c r="Q31" s="249"/>
      <c r="R31" s="249"/>
      <c r="S31" s="249"/>
      <c r="T31" s="249"/>
      <c r="U31" s="250"/>
      <c r="V31" s="248"/>
      <c r="W31" s="249"/>
      <c r="X31" s="249"/>
      <c r="Y31" s="249"/>
      <c r="Z31" s="249"/>
      <c r="AA31" s="250"/>
      <c r="AB31" s="266"/>
      <c r="AC31" s="267"/>
      <c r="AD31" s="267"/>
      <c r="AE31" s="267"/>
      <c r="AF31" s="267"/>
      <c r="AG31" s="268"/>
      <c r="AH31" s="257"/>
      <c r="AI31" s="258"/>
      <c r="AJ31" s="258"/>
      <c r="AK31" s="258"/>
      <c r="AL31" s="258"/>
      <c r="AM31" s="259"/>
      <c r="AN31" s="83"/>
      <c r="AO31" s="318"/>
      <c r="AP31" s="319"/>
      <c r="AQ31" s="319"/>
      <c r="AR31" s="319"/>
      <c r="AS31" s="319"/>
      <c r="AT31" s="320"/>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86"/>
      <c r="C32" s="286"/>
      <c r="D32" s="287"/>
      <c r="E32" s="279"/>
      <c r="F32" s="280"/>
      <c r="G32" s="280"/>
      <c r="H32" s="280"/>
      <c r="I32" s="280"/>
      <c r="J32" s="239" t="str">
        <f>IF(AND(academico!$H$28="Baja",academico!$L$28="Leve"),CONCATENATE("R",academico!$A$28),"")</f>
        <v/>
      </c>
      <c r="K32" s="240"/>
      <c r="L32" s="240" t="str">
        <f>IF(AND(academico!$H$34="Baja",academico!$L$34="Leve"),CONCATENATE("R",academico!$A$34),"")</f>
        <v/>
      </c>
      <c r="M32" s="240"/>
      <c r="N32" s="240" t="str">
        <f>IF(AND(academico!$H$40="Baja",academico!$L$40="Leve"),CONCATENATE("R",academico!$A$40),"")</f>
        <v/>
      </c>
      <c r="O32" s="241"/>
      <c r="P32" s="249" t="str">
        <f>IF(AND(academico!$H$28="Baja",academico!$L$28="Menor"),CONCATENATE("R",academico!$A$28),"")</f>
        <v/>
      </c>
      <c r="Q32" s="249"/>
      <c r="R32" s="249" t="str">
        <f>IF(AND(academico!$H$34="Baja",academico!$L$34="Menor"),CONCATENATE("R",academico!$A$34),"")</f>
        <v/>
      </c>
      <c r="S32" s="249"/>
      <c r="T32" s="249" t="str">
        <f>IF(AND(academico!$H$40="Baja",academico!$L$40="Menor"),CONCATENATE("R",academico!$A$40),"")</f>
        <v/>
      </c>
      <c r="U32" s="250"/>
      <c r="V32" s="248" t="str">
        <f>IF(AND(academico!$H$28="Baja",academico!$L$28="Moderado"),CONCATENATE("R",academico!$A$28),"")</f>
        <v/>
      </c>
      <c r="W32" s="249"/>
      <c r="X32" s="249" t="str">
        <f>IF(AND(academico!$H$34="Baja",academico!$L$34="Moderado"),CONCATENATE("R",academico!$A$34),"")</f>
        <v/>
      </c>
      <c r="Y32" s="249"/>
      <c r="Z32" s="249" t="str">
        <f>IF(AND(academico!$H$40="Baja",academico!$L$40="Moderado"),CONCATENATE("R",academico!$A$40),"")</f>
        <v/>
      </c>
      <c r="AA32" s="250"/>
      <c r="AB32" s="266" t="str">
        <f>IF(AND(academico!$H$28="Baja",academico!$L$28="Mayor"),CONCATENATE("R",academico!$A$28),"")</f>
        <v/>
      </c>
      <c r="AC32" s="267"/>
      <c r="AD32" s="267" t="str">
        <f>IF(AND(academico!$H$34="Baja",academico!$L$34="Mayor"),CONCATENATE("R",academico!$A$34),"")</f>
        <v/>
      </c>
      <c r="AE32" s="267"/>
      <c r="AF32" s="267" t="str">
        <f>IF(AND(academico!$H$40="Baja",academico!$L$40="Mayor"),CONCATENATE("R",academico!$A$40),"")</f>
        <v/>
      </c>
      <c r="AG32" s="268"/>
      <c r="AH32" s="257" t="str">
        <f>IF(AND(academico!$H$28="Baja",academico!$L$28="Catastrófico"),CONCATENATE("R",academico!$A$28),"")</f>
        <v/>
      </c>
      <c r="AI32" s="258"/>
      <c r="AJ32" s="258" t="str">
        <f>IF(AND(academico!$H$34="Baja",academico!$L$34="Catastrófico"),CONCATENATE("R",academico!$A$34),"")</f>
        <v/>
      </c>
      <c r="AK32" s="258"/>
      <c r="AL32" s="258" t="str">
        <f>IF(AND(academico!$H$40="Baja",academico!$L$40="Catastrófico"),CONCATENATE("R",academico!$A$40),"")</f>
        <v/>
      </c>
      <c r="AM32" s="259"/>
      <c r="AN32" s="83"/>
      <c r="AO32" s="318"/>
      <c r="AP32" s="319"/>
      <c r="AQ32" s="319"/>
      <c r="AR32" s="319"/>
      <c r="AS32" s="319"/>
      <c r="AT32" s="320"/>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86"/>
      <c r="C33" s="286"/>
      <c r="D33" s="287"/>
      <c r="E33" s="279"/>
      <c r="F33" s="280"/>
      <c r="G33" s="280"/>
      <c r="H33" s="280"/>
      <c r="I33" s="280"/>
      <c r="J33" s="239"/>
      <c r="K33" s="240"/>
      <c r="L33" s="240"/>
      <c r="M33" s="240"/>
      <c r="N33" s="240"/>
      <c r="O33" s="241"/>
      <c r="P33" s="249"/>
      <c r="Q33" s="249"/>
      <c r="R33" s="249"/>
      <c r="S33" s="249"/>
      <c r="T33" s="249"/>
      <c r="U33" s="250"/>
      <c r="V33" s="248"/>
      <c r="W33" s="249"/>
      <c r="X33" s="249"/>
      <c r="Y33" s="249"/>
      <c r="Z33" s="249"/>
      <c r="AA33" s="250"/>
      <c r="AB33" s="266"/>
      <c r="AC33" s="267"/>
      <c r="AD33" s="267"/>
      <c r="AE33" s="267"/>
      <c r="AF33" s="267"/>
      <c r="AG33" s="268"/>
      <c r="AH33" s="257"/>
      <c r="AI33" s="258"/>
      <c r="AJ33" s="258"/>
      <c r="AK33" s="258"/>
      <c r="AL33" s="258"/>
      <c r="AM33" s="259"/>
      <c r="AN33" s="83"/>
      <c r="AO33" s="318"/>
      <c r="AP33" s="319"/>
      <c r="AQ33" s="319"/>
      <c r="AR33" s="319"/>
      <c r="AS33" s="319"/>
      <c r="AT33" s="320"/>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86"/>
      <c r="C34" s="286"/>
      <c r="D34" s="287"/>
      <c r="E34" s="279"/>
      <c r="F34" s="280"/>
      <c r="G34" s="280"/>
      <c r="H34" s="280"/>
      <c r="I34" s="280"/>
      <c r="J34" s="239" t="str">
        <f>IF(AND(academico!$H$46="Baja",academico!$L$46="Leve"),CONCATENATE("R",academico!$A$46),"")</f>
        <v/>
      </c>
      <c r="K34" s="240"/>
      <c r="L34" s="240" t="str">
        <f>IF(AND(academico!$H$52="Baja",academico!$L$52="Leve"),CONCATENATE("R",academico!$A$52),"")</f>
        <v/>
      </c>
      <c r="M34" s="240"/>
      <c r="N34" s="240" t="str">
        <f>IF(AND(academico!$H$58="Baja",academico!$L$58="Leve"),CONCATENATE("R",academico!$A$58),"")</f>
        <v/>
      </c>
      <c r="O34" s="241"/>
      <c r="P34" s="249" t="str">
        <f>IF(AND(academico!$H$46="Baja",academico!$L$46="Menor"),CONCATENATE("R",academico!$A$46),"")</f>
        <v/>
      </c>
      <c r="Q34" s="249"/>
      <c r="R34" s="249" t="str">
        <f>IF(AND(academico!$H$52="Baja",academico!$L$52="Menor"),CONCATENATE("R",academico!$A$52),"")</f>
        <v/>
      </c>
      <c r="S34" s="249"/>
      <c r="T34" s="249" t="str">
        <f>IF(AND(academico!$H$58="Baja",academico!$L$58="Menor"),CONCATENATE("R",academico!$A$58),"")</f>
        <v/>
      </c>
      <c r="U34" s="250"/>
      <c r="V34" s="248" t="str">
        <f>IF(AND(academico!$H$46="Baja",academico!$L$46="Moderado"),CONCATENATE("R",academico!$A$46),"")</f>
        <v/>
      </c>
      <c r="W34" s="249"/>
      <c r="X34" s="249" t="str">
        <f>IF(AND(academico!$H$52="Baja",academico!$L$52="Moderado"),CONCATENATE("R",academico!$A$52),"")</f>
        <v/>
      </c>
      <c r="Y34" s="249"/>
      <c r="Z34" s="249" t="str">
        <f>IF(AND(academico!$H$58="Baja",academico!$L$58="Moderado"),CONCATENATE("R",academico!$A$58),"")</f>
        <v/>
      </c>
      <c r="AA34" s="250"/>
      <c r="AB34" s="266" t="str">
        <f>IF(AND(academico!$H$46="Baja",academico!$L$46="Mayor"),CONCATENATE("R",academico!$A$46),"")</f>
        <v/>
      </c>
      <c r="AC34" s="267"/>
      <c r="AD34" s="267" t="str">
        <f>IF(AND(academico!$H$52="Baja",academico!$L$52="Mayor"),CONCATENATE("R",academico!$A$52),"")</f>
        <v/>
      </c>
      <c r="AE34" s="267"/>
      <c r="AF34" s="267" t="str">
        <f>IF(AND(academico!$H$58="Baja",academico!$L$58="Mayor"),CONCATENATE("R",academico!$A$58),"")</f>
        <v/>
      </c>
      <c r="AG34" s="268"/>
      <c r="AH34" s="257" t="str">
        <f>IF(AND(academico!$H$46="Baja",academico!$L$46="Catastrófico"),CONCATENATE("R",academico!$A$46),"")</f>
        <v/>
      </c>
      <c r="AI34" s="258"/>
      <c r="AJ34" s="258" t="str">
        <f>IF(AND(academico!$H$52="Baja",academico!$L$52="Catastrófico"),CONCATENATE("R",academico!$A$52),"")</f>
        <v/>
      </c>
      <c r="AK34" s="258"/>
      <c r="AL34" s="258" t="str">
        <f>IF(AND(academico!$H$58="Baja",academico!$L$58="Catastrófico"),CONCATENATE("R",academico!$A$58),"")</f>
        <v/>
      </c>
      <c r="AM34" s="259"/>
      <c r="AN34" s="83"/>
      <c r="AO34" s="318"/>
      <c r="AP34" s="319"/>
      <c r="AQ34" s="319"/>
      <c r="AR34" s="319"/>
      <c r="AS34" s="319"/>
      <c r="AT34" s="320"/>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86"/>
      <c r="C35" s="286"/>
      <c r="D35" s="287"/>
      <c r="E35" s="279"/>
      <c r="F35" s="280"/>
      <c r="G35" s="280"/>
      <c r="H35" s="280"/>
      <c r="I35" s="280"/>
      <c r="J35" s="239"/>
      <c r="K35" s="240"/>
      <c r="L35" s="240"/>
      <c r="M35" s="240"/>
      <c r="N35" s="240"/>
      <c r="O35" s="241"/>
      <c r="P35" s="249"/>
      <c r="Q35" s="249"/>
      <c r="R35" s="249"/>
      <c r="S35" s="249"/>
      <c r="T35" s="249"/>
      <c r="U35" s="250"/>
      <c r="V35" s="248"/>
      <c r="W35" s="249"/>
      <c r="X35" s="249"/>
      <c r="Y35" s="249"/>
      <c r="Z35" s="249"/>
      <c r="AA35" s="250"/>
      <c r="AB35" s="266"/>
      <c r="AC35" s="267"/>
      <c r="AD35" s="267"/>
      <c r="AE35" s="267"/>
      <c r="AF35" s="267"/>
      <c r="AG35" s="268"/>
      <c r="AH35" s="257"/>
      <c r="AI35" s="258"/>
      <c r="AJ35" s="258"/>
      <c r="AK35" s="258"/>
      <c r="AL35" s="258"/>
      <c r="AM35" s="259"/>
      <c r="AN35" s="83"/>
      <c r="AO35" s="318"/>
      <c r="AP35" s="319"/>
      <c r="AQ35" s="319"/>
      <c r="AR35" s="319"/>
      <c r="AS35" s="319"/>
      <c r="AT35" s="320"/>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86"/>
      <c r="C36" s="286"/>
      <c r="D36" s="287"/>
      <c r="E36" s="279"/>
      <c r="F36" s="280"/>
      <c r="G36" s="280"/>
      <c r="H36" s="280"/>
      <c r="I36" s="280"/>
      <c r="J36" s="239" t="str">
        <f>IF(AND(academico!$H$64="Baja",academico!$L$64="Leve"),CONCATENATE("R",academico!$A$64),"")</f>
        <v/>
      </c>
      <c r="K36" s="240"/>
      <c r="L36" s="240" t="str">
        <f>IF(AND(academico!$H$70="Baja",academico!$L$70="Leve"),CONCATENATE("R",academico!$A$70),"")</f>
        <v/>
      </c>
      <c r="M36" s="240"/>
      <c r="N36" s="240" t="str">
        <f>IF(AND(academico!$H$76="Baja",academico!$L$76="Leve"),CONCATENATE("R",academico!$A$76),"")</f>
        <v/>
      </c>
      <c r="O36" s="241"/>
      <c r="P36" s="249" t="str">
        <f>IF(AND(academico!$H$64="Baja",academico!$L$64="Menor"),CONCATENATE("R",academico!$A$64),"")</f>
        <v/>
      </c>
      <c r="Q36" s="249"/>
      <c r="R36" s="249" t="str">
        <f>IF(AND(academico!$H$70="Baja",academico!$L$70="Menor"),CONCATENATE("R",academico!$A$70),"")</f>
        <v/>
      </c>
      <c r="S36" s="249"/>
      <c r="T36" s="249" t="str">
        <f>IF(AND(academico!$H$76="Baja",academico!$L$76="Menor"),CONCATENATE("R",academico!$A$76),"")</f>
        <v/>
      </c>
      <c r="U36" s="250"/>
      <c r="V36" s="248" t="str">
        <f>IF(AND(academico!$H$64="Baja",academico!$L$64="Moderado"),CONCATENATE("R",academico!$A$64),"")</f>
        <v/>
      </c>
      <c r="W36" s="249"/>
      <c r="X36" s="249" t="str">
        <f>IF(AND(academico!$H$70="Baja",academico!$L$70="Moderado"),CONCATENATE("R",academico!$A$70),"")</f>
        <v/>
      </c>
      <c r="Y36" s="249"/>
      <c r="Z36" s="249" t="str">
        <f>IF(AND(academico!$H$76="Baja",academico!$L$76="Moderado"),CONCATENATE("R",academico!$A$76),"")</f>
        <v/>
      </c>
      <c r="AA36" s="250"/>
      <c r="AB36" s="266" t="str">
        <f>IF(AND(academico!$H$64="Baja",academico!$L$64="Mayor"),CONCATENATE("R",academico!$A$64),"")</f>
        <v/>
      </c>
      <c r="AC36" s="267"/>
      <c r="AD36" s="267" t="str">
        <f>IF(AND(academico!$H$70="Baja",academico!$L$70="Mayor"),CONCATENATE("R",academico!$A$70),"")</f>
        <v/>
      </c>
      <c r="AE36" s="267"/>
      <c r="AF36" s="267" t="str">
        <f>IF(AND(academico!$H$76="Baja",academico!$L$76="Mayor"),CONCATENATE("R",academico!$A$76),"")</f>
        <v/>
      </c>
      <c r="AG36" s="268"/>
      <c r="AH36" s="257" t="str">
        <f>IF(AND(academico!$H$64="Baja",academico!$L$64="Catastrófico"),CONCATENATE("R",academico!$A$64),"")</f>
        <v/>
      </c>
      <c r="AI36" s="258"/>
      <c r="AJ36" s="258" t="str">
        <f>IF(AND(academico!$H$70="Baja",academico!$L$70="Catastrófico"),CONCATENATE("R",academico!$A$70),"")</f>
        <v/>
      </c>
      <c r="AK36" s="258"/>
      <c r="AL36" s="258" t="str">
        <f>IF(AND(academico!$H$76="Baja",academico!$L$76="Catastrófico"),CONCATENATE("R",academico!$A$76),"")</f>
        <v/>
      </c>
      <c r="AM36" s="259"/>
      <c r="AN36" s="83"/>
      <c r="AO36" s="318"/>
      <c r="AP36" s="319"/>
      <c r="AQ36" s="319"/>
      <c r="AR36" s="319"/>
      <c r="AS36" s="319"/>
      <c r="AT36" s="320"/>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86"/>
      <c r="C37" s="286"/>
      <c r="D37" s="287"/>
      <c r="E37" s="282"/>
      <c r="F37" s="283"/>
      <c r="G37" s="283"/>
      <c r="H37" s="283"/>
      <c r="I37" s="283"/>
      <c r="J37" s="242"/>
      <c r="K37" s="243"/>
      <c r="L37" s="243"/>
      <c r="M37" s="243"/>
      <c r="N37" s="243"/>
      <c r="O37" s="244"/>
      <c r="P37" s="252"/>
      <c r="Q37" s="252"/>
      <c r="R37" s="252"/>
      <c r="S37" s="252"/>
      <c r="T37" s="252"/>
      <c r="U37" s="253"/>
      <c r="V37" s="251"/>
      <c r="W37" s="252"/>
      <c r="X37" s="252"/>
      <c r="Y37" s="252"/>
      <c r="Z37" s="252"/>
      <c r="AA37" s="253"/>
      <c r="AB37" s="269"/>
      <c r="AC37" s="270"/>
      <c r="AD37" s="270"/>
      <c r="AE37" s="270"/>
      <c r="AF37" s="270"/>
      <c r="AG37" s="271"/>
      <c r="AH37" s="260"/>
      <c r="AI37" s="261"/>
      <c r="AJ37" s="261"/>
      <c r="AK37" s="261"/>
      <c r="AL37" s="261"/>
      <c r="AM37" s="262"/>
      <c r="AN37" s="83"/>
      <c r="AO37" s="321"/>
      <c r="AP37" s="322"/>
      <c r="AQ37" s="322"/>
      <c r="AR37" s="322"/>
      <c r="AS37" s="322"/>
      <c r="AT37" s="32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86"/>
      <c r="C38" s="286"/>
      <c r="D38" s="287"/>
      <c r="E38" s="276" t="s">
        <v>113</v>
      </c>
      <c r="F38" s="277"/>
      <c r="G38" s="277"/>
      <c r="H38" s="277"/>
      <c r="I38" s="278"/>
      <c r="J38" s="245" t="str">
        <f>IF(AND(academico!$H$10="Muy Baja",academico!$L$10="Leve"),CONCATENATE("R",academico!$A$10),"")</f>
        <v/>
      </c>
      <c r="K38" s="246"/>
      <c r="L38" s="246" t="str">
        <f>IF(AND(academico!$H$16="Muy Baja",academico!$L$16="Leve"),CONCATENATE("R",academico!$A$16),"")</f>
        <v/>
      </c>
      <c r="M38" s="246"/>
      <c r="N38" s="246" t="str">
        <f>IF(AND(academico!$H$22="Muy Baja",academico!$L$22="Leve"),CONCATENATE("R",academico!$A$22),"")</f>
        <v/>
      </c>
      <c r="O38" s="247"/>
      <c r="P38" s="245" t="str">
        <f>IF(AND(academico!$H$10="Muy Baja",academico!$L$10="Menor"),CONCATENATE("R",academico!$A$10),"")</f>
        <v/>
      </c>
      <c r="Q38" s="246"/>
      <c r="R38" s="246" t="str">
        <f>IF(AND(academico!$H$16="Muy Baja",academico!$L$16="Menor"),CONCATENATE("R",academico!$A$16),"")</f>
        <v/>
      </c>
      <c r="S38" s="246"/>
      <c r="T38" s="246" t="str">
        <f>IF(AND(academico!$H$22="Muy Baja",academico!$L$22="Menor"),CONCATENATE("R",academico!$A$22),"")</f>
        <v/>
      </c>
      <c r="U38" s="247"/>
      <c r="V38" s="254" t="str">
        <f>IF(AND(academico!$H$10="Muy Baja",academico!$L$10="Moderado"),CONCATENATE("R",academico!$A$10),"")</f>
        <v/>
      </c>
      <c r="W38" s="255"/>
      <c r="X38" s="255" t="str">
        <f>IF(AND(academico!$H$16="Muy Baja",academico!$L$16="Moderado"),CONCATENATE("R",academico!$A$16),"")</f>
        <v/>
      </c>
      <c r="Y38" s="255"/>
      <c r="Z38" s="255" t="str">
        <f>IF(AND(academico!$H$22="Muy Baja",academico!$L$22="Moderado"),CONCATENATE("R",academico!$A$22),"")</f>
        <v/>
      </c>
      <c r="AA38" s="256"/>
      <c r="AB38" s="272" t="str">
        <f>IF(AND(academico!$H$10="Muy Baja",academico!$L$10="Mayor"),CONCATENATE("R",academico!$A$10),"")</f>
        <v/>
      </c>
      <c r="AC38" s="273"/>
      <c r="AD38" s="273" t="str">
        <f>IF(AND(academico!$H$16="Muy Baja",academico!$L$16="Mayor"),CONCATENATE("R",academico!$A$16),"")</f>
        <v/>
      </c>
      <c r="AE38" s="273"/>
      <c r="AF38" s="273" t="str">
        <f>IF(AND(academico!$H$22="Muy Baja",academico!$L$22="Mayor"),CONCATENATE("R",academico!$A$22),"")</f>
        <v/>
      </c>
      <c r="AG38" s="274"/>
      <c r="AH38" s="263" t="str">
        <f>IF(AND(academico!$H$10="Muy Baja",academico!$L$10="Catastrófico"),CONCATENATE("R",academico!$A$10),"")</f>
        <v/>
      </c>
      <c r="AI38" s="264"/>
      <c r="AJ38" s="264" t="str">
        <f>IF(AND(academico!$H$16="Muy Baja",academico!$L$16="Catastrófico"),CONCATENATE("R",academico!$A$16),"")</f>
        <v/>
      </c>
      <c r="AK38" s="264"/>
      <c r="AL38" s="264" t="str">
        <f>IF(AND(academico!$H$22="Muy Baja",academico!$L$22="Catastrófico"),CONCATENATE("R",academico!$A$22),"")</f>
        <v/>
      </c>
      <c r="AM38" s="265"/>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86"/>
      <c r="C39" s="286"/>
      <c r="D39" s="287"/>
      <c r="E39" s="279"/>
      <c r="F39" s="280"/>
      <c r="G39" s="280"/>
      <c r="H39" s="280"/>
      <c r="I39" s="281"/>
      <c r="J39" s="239"/>
      <c r="K39" s="240"/>
      <c r="L39" s="240"/>
      <c r="M39" s="240"/>
      <c r="N39" s="240"/>
      <c r="O39" s="241"/>
      <c r="P39" s="239"/>
      <c r="Q39" s="240"/>
      <c r="R39" s="240"/>
      <c r="S39" s="240"/>
      <c r="T39" s="240"/>
      <c r="U39" s="241"/>
      <c r="V39" s="248"/>
      <c r="W39" s="249"/>
      <c r="X39" s="249"/>
      <c r="Y39" s="249"/>
      <c r="Z39" s="249"/>
      <c r="AA39" s="250"/>
      <c r="AB39" s="266"/>
      <c r="AC39" s="267"/>
      <c r="AD39" s="267"/>
      <c r="AE39" s="267"/>
      <c r="AF39" s="267"/>
      <c r="AG39" s="268"/>
      <c r="AH39" s="257"/>
      <c r="AI39" s="258"/>
      <c r="AJ39" s="258"/>
      <c r="AK39" s="258"/>
      <c r="AL39" s="258"/>
      <c r="AM39" s="259"/>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86"/>
      <c r="C40" s="286"/>
      <c r="D40" s="287"/>
      <c r="E40" s="279"/>
      <c r="F40" s="280"/>
      <c r="G40" s="280"/>
      <c r="H40" s="280"/>
      <c r="I40" s="281"/>
      <c r="J40" s="239" t="str">
        <f>IF(AND(academico!$H$28="Muy Baja",academico!$L$28="Leve"),CONCATENATE("R",academico!$A$28),"")</f>
        <v/>
      </c>
      <c r="K40" s="240"/>
      <c r="L40" s="240" t="str">
        <f>IF(AND(academico!$H$34="Muy Baja",academico!$L$34="Leve"),CONCATENATE("R",academico!$A$34),"")</f>
        <v/>
      </c>
      <c r="M40" s="240"/>
      <c r="N40" s="240" t="str">
        <f>IF(AND(academico!$H$40="Muy Baja",academico!$L$40="Leve"),CONCATENATE("R",academico!$A$40),"")</f>
        <v/>
      </c>
      <c r="O40" s="241"/>
      <c r="P40" s="239" t="str">
        <f>IF(AND(academico!$H$28="Muy Baja",academico!$L$28="Menor"),CONCATENATE("R",academico!$A$28),"")</f>
        <v/>
      </c>
      <c r="Q40" s="240"/>
      <c r="R40" s="240" t="str">
        <f>IF(AND(academico!$H$34="Muy Baja",academico!$L$34="Menor"),CONCATENATE("R",academico!$A$34),"")</f>
        <v/>
      </c>
      <c r="S40" s="240"/>
      <c r="T40" s="240" t="str">
        <f>IF(AND(academico!$H$40="Muy Baja",academico!$L$40="Menor"),CONCATENATE("R",academico!$A$40),"")</f>
        <v/>
      </c>
      <c r="U40" s="241"/>
      <c r="V40" s="248" t="str">
        <f>IF(AND(academico!$H$28="Muy Baja",academico!$L$28="Moderado"),CONCATENATE("R",academico!$A$28),"")</f>
        <v/>
      </c>
      <c r="W40" s="249"/>
      <c r="X40" s="249" t="str">
        <f>IF(AND(academico!$H$34="Muy Baja",academico!$L$34="Moderado"),CONCATENATE("R",academico!$A$34),"")</f>
        <v/>
      </c>
      <c r="Y40" s="249"/>
      <c r="Z40" s="249" t="str">
        <f>IF(AND(academico!$H$40="Muy Baja",academico!$L$40="Moderado"),CONCATENATE("R",academico!$A$40),"")</f>
        <v/>
      </c>
      <c r="AA40" s="250"/>
      <c r="AB40" s="266" t="str">
        <f>IF(AND(academico!$H$28="Muy Baja",academico!$L$28="Mayor"),CONCATENATE("R",academico!$A$28),"")</f>
        <v/>
      </c>
      <c r="AC40" s="267"/>
      <c r="AD40" s="267" t="str">
        <f>IF(AND(academico!$H$34="Muy Baja",academico!$L$34="Mayor"),CONCATENATE("R",academico!$A$34),"")</f>
        <v/>
      </c>
      <c r="AE40" s="267"/>
      <c r="AF40" s="267" t="str">
        <f>IF(AND(academico!$H$40="Muy Baja",academico!$L$40="Mayor"),CONCATENATE("R",academico!$A$40),"")</f>
        <v/>
      </c>
      <c r="AG40" s="268"/>
      <c r="AH40" s="257" t="str">
        <f>IF(AND(academico!$H$28="Muy Baja",academico!$L$28="Catastrófico"),CONCATENATE("R",academico!$A$28),"")</f>
        <v/>
      </c>
      <c r="AI40" s="258"/>
      <c r="AJ40" s="258" t="str">
        <f>IF(AND(academico!$H$34="Muy Baja",academico!$L$34="Catastrófico"),CONCATENATE("R",academico!$A$34),"")</f>
        <v/>
      </c>
      <c r="AK40" s="258"/>
      <c r="AL40" s="258" t="str">
        <f>IF(AND(academico!$H$40="Muy Baja",academico!$L$40="Catastrófico"),CONCATENATE("R",academico!$A$40),"")</f>
        <v/>
      </c>
      <c r="AM40" s="259"/>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86"/>
      <c r="C41" s="286"/>
      <c r="D41" s="287"/>
      <c r="E41" s="279"/>
      <c r="F41" s="280"/>
      <c r="G41" s="280"/>
      <c r="H41" s="280"/>
      <c r="I41" s="281"/>
      <c r="J41" s="239"/>
      <c r="K41" s="240"/>
      <c r="L41" s="240"/>
      <c r="M41" s="240"/>
      <c r="N41" s="240"/>
      <c r="O41" s="241"/>
      <c r="P41" s="239"/>
      <c r="Q41" s="240"/>
      <c r="R41" s="240"/>
      <c r="S41" s="240"/>
      <c r="T41" s="240"/>
      <c r="U41" s="241"/>
      <c r="V41" s="248"/>
      <c r="W41" s="249"/>
      <c r="X41" s="249"/>
      <c r="Y41" s="249"/>
      <c r="Z41" s="249"/>
      <c r="AA41" s="250"/>
      <c r="AB41" s="266"/>
      <c r="AC41" s="267"/>
      <c r="AD41" s="267"/>
      <c r="AE41" s="267"/>
      <c r="AF41" s="267"/>
      <c r="AG41" s="268"/>
      <c r="AH41" s="257"/>
      <c r="AI41" s="258"/>
      <c r="AJ41" s="258"/>
      <c r="AK41" s="258"/>
      <c r="AL41" s="258"/>
      <c r="AM41" s="259"/>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86"/>
      <c r="C42" s="286"/>
      <c r="D42" s="287"/>
      <c r="E42" s="279"/>
      <c r="F42" s="280"/>
      <c r="G42" s="280"/>
      <c r="H42" s="280"/>
      <c r="I42" s="281"/>
      <c r="J42" s="239" t="str">
        <f>IF(AND(academico!$H$46="Muy Baja",academico!$L$46="Leve"),CONCATENATE("R",academico!$A$46),"")</f>
        <v/>
      </c>
      <c r="K42" s="240"/>
      <c r="L42" s="240" t="str">
        <f>IF(AND(academico!$H$52="Muy Baja",academico!$L$52="Leve"),CONCATENATE("R",academico!$A$52),"")</f>
        <v/>
      </c>
      <c r="M42" s="240"/>
      <c r="N42" s="240" t="str">
        <f>IF(AND(academico!$H$58="Muy Baja",academico!$L$58="Leve"),CONCATENATE("R",academico!$A$58),"")</f>
        <v/>
      </c>
      <c r="O42" s="241"/>
      <c r="P42" s="239" t="str">
        <f>IF(AND(academico!$H$46="Muy Baja",academico!$L$46="Menor"),CONCATENATE("R",academico!$A$46),"")</f>
        <v/>
      </c>
      <c r="Q42" s="240"/>
      <c r="R42" s="240" t="str">
        <f>IF(AND(academico!$H$52="Muy Baja",academico!$L$52="Menor"),CONCATENATE("R",academico!$A$52),"")</f>
        <v/>
      </c>
      <c r="S42" s="240"/>
      <c r="T42" s="240" t="str">
        <f>IF(AND(academico!$H$58="Muy Baja",academico!$L$58="Menor"),CONCATENATE("R",academico!$A$58),"")</f>
        <v/>
      </c>
      <c r="U42" s="241"/>
      <c r="V42" s="248" t="str">
        <f>IF(AND(academico!$H$46="Muy Baja",academico!$L$46="Moderado"),CONCATENATE("R",academico!$A$46),"")</f>
        <v/>
      </c>
      <c r="W42" s="249"/>
      <c r="X42" s="249" t="str">
        <f>IF(AND(academico!$H$52="Muy Baja",academico!$L$52="Moderado"),CONCATENATE("R",academico!$A$52),"")</f>
        <v/>
      </c>
      <c r="Y42" s="249"/>
      <c r="Z42" s="249" t="str">
        <f>IF(AND(academico!$H$58="Muy Baja",academico!$L$58="Moderado"),CONCATENATE("R",academico!$A$58),"")</f>
        <v/>
      </c>
      <c r="AA42" s="250"/>
      <c r="AB42" s="266" t="str">
        <f>IF(AND(academico!$H$46="Muy Baja",academico!$L$46="Mayor"),CONCATENATE("R",academico!$A$46),"")</f>
        <v/>
      </c>
      <c r="AC42" s="267"/>
      <c r="AD42" s="267" t="str">
        <f>IF(AND(academico!$H$52="Muy Baja",academico!$L$52="Mayor"),CONCATENATE("R",academico!$A$52),"")</f>
        <v/>
      </c>
      <c r="AE42" s="267"/>
      <c r="AF42" s="267" t="str">
        <f>IF(AND(academico!$H$58="Muy Baja",academico!$L$58="Mayor"),CONCATENATE("R",academico!$A$58),"")</f>
        <v/>
      </c>
      <c r="AG42" s="268"/>
      <c r="AH42" s="257" t="str">
        <f>IF(AND(academico!$H$46="Muy Baja",academico!$L$46="Catastrófico"),CONCATENATE("R",academico!$A$46),"")</f>
        <v/>
      </c>
      <c r="AI42" s="258"/>
      <c r="AJ42" s="258" t="str">
        <f>IF(AND(academico!$H$52="Muy Baja",academico!$L$52="Catastrófico"),CONCATENATE("R",academico!$A$52),"")</f>
        <v/>
      </c>
      <c r="AK42" s="258"/>
      <c r="AL42" s="258" t="str">
        <f>IF(AND(academico!$H$58="Muy Baja",academico!$L$58="Catastrófico"),CONCATENATE("R",academico!$A$58),"")</f>
        <v/>
      </c>
      <c r="AM42" s="259"/>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86"/>
      <c r="C43" s="286"/>
      <c r="D43" s="287"/>
      <c r="E43" s="279"/>
      <c r="F43" s="280"/>
      <c r="G43" s="280"/>
      <c r="H43" s="280"/>
      <c r="I43" s="281"/>
      <c r="J43" s="239"/>
      <c r="K43" s="240"/>
      <c r="L43" s="240"/>
      <c r="M43" s="240"/>
      <c r="N43" s="240"/>
      <c r="O43" s="241"/>
      <c r="P43" s="239"/>
      <c r="Q43" s="240"/>
      <c r="R43" s="240"/>
      <c r="S43" s="240"/>
      <c r="T43" s="240"/>
      <c r="U43" s="241"/>
      <c r="V43" s="248"/>
      <c r="W43" s="249"/>
      <c r="X43" s="249"/>
      <c r="Y43" s="249"/>
      <c r="Z43" s="249"/>
      <c r="AA43" s="250"/>
      <c r="AB43" s="266"/>
      <c r="AC43" s="267"/>
      <c r="AD43" s="267"/>
      <c r="AE43" s="267"/>
      <c r="AF43" s="267"/>
      <c r="AG43" s="268"/>
      <c r="AH43" s="257"/>
      <c r="AI43" s="258"/>
      <c r="AJ43" s="258"/>
      <c r="AK43" s="258"/>
      <c r="AL43" s="258"/>
      <c r="AM43" s="259"/>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86"/>
      <c r="C44" s="286"/>
      <c r="D44" s="287"/>
      <c r="E44" s="279"/>
      <c r="F44" s="280"/>
      <c r="G44" s="280"/>
      <c r="H44" s="280"/>
      <c r="I44" s="281"/>
      <c r="J44" s="239" t="str">
        <f>IF(AND(academico!$H$64="Muy Baja",academico!$L$64="Leve"),CONCATENATE("R",academico!$A$64),"")</f>
        <v/>
      </c>
      <c r="K44" s="240"/>
      <c r="L44" s="240" t="str">
        <f>IF(AND(academico!$H$70="Muy Baja",academico!$L$70="Leve"),CONCATENATE("R",academico!$A$70),"")</f>
        <v/>
      </c>
      <c r="M44" s="240"/>
      <c r="N44" s="240" t="str">
        <f>IF(AND(academico!$H$76="Muy Baja",academico!$L$76="Leve"),CONCATENATE("R",academico!$A$76),"")</f>
        <v/>
      </c>
      <c r="O44" s="241"/>
      <c r="P44" s="239" t="str">
        <f>IF(AND(academico!$H$64="Muy Baja",academico!$L$64="Menor"),CONCATENATE("R",academico!$A$64),"")</f>
        <v/>
      </c>
      <c r="Q44" s="240"/>
      <c r="R44" s="240" t="str">
        <f>IF(AND(academico!$H$70="Muy Baja",academico!$L$70="Menor"),CONCATENATE("R",academico!$A$70),"")</f>
        <v/>
      </c>
      <c r="S44" s="240"/>
      <c r="T44" s="240" t="str">
        <f>IF(AND(academico!$H$76="Muy Baja",academico!$L$76="Menor"),CONCATENATE("R",academico!$A$76),"")</f>
        <v/>
      </c>
      <c r="U44" s="241"/>
      <c r="V44" s="248" t="str">
        <f>IF(AND(academico!$H$64="Muy Baja",academico!$L$64="Moderado"),CONCATENATE("R",academico!$A$64),"")</f>
        <v/>
      </c>
      <c r="W44" s="249"/>
      <c r="X44" s="249" t="str">
        <f>IF(AND(academico!$H$70="Muy Baja",academico!$L$70="Moderado"),CONCATENATE("R",academico!$A$70),"")</f>
        <v/>
      </c>
      <c r="Y44" s="249"/>
      <c r="Z44" s="249" t="str">
        <f>IF(AND(academico!$H$76="Muy Baja",academico!$L$76="Moderado"),CONCATENATE("R",academico!$A$76),"")</f>
        <v/>
      </c>
      <c r="AA44" s="250"/>
      <c r="AB44" s="266" t="str">
        <f>IF(AND(academico!$H$64="Muy Baja",academico!$L$64="Mayor"),CONCATENATE("R",academico!$A$64),"")</f>
        <v/>
      </c>
      <c r="AC44" s="267"/>
      <c r="AD44" s="267" t="str">
        <f>IF(AND(academico!$H$70="Muy Baja",academico!$L$70="Mayor"),CONCATENATE("R",academico!$A$70),"")</f>
        <v/>
      </c>
      <c r="AE44" s="267"/>
      <c r="AF44" s="267" t="str">
        <f>IF(AND(academico!$H$76="Muy Baja",academico!$L$76="Mayor"),CONCATENATE("R",academico!$A$76),"")</f>
        <v/>
      </c>
      <c r="AG44" s="268"/>
      <c r="AH44" s="257" t="str">
        <f>IF(AND(academico!$H$64="Muy Baja",academico!$L$64="Catastrófico"),CONCATENATE("R",academico!$A$64),"")</f>
        <v/>
      </c>
      <c r="AI44" s="258"/>
      <c r="AJ44" s="258" t="str">
        <f>IF(AND(academico!$H$70="Muy Baja",academico!$L$70="Catastrófico"),CONCATENATE("R",academico!$A$70),"")</f>
        <v/>
      </c>
      <c r="AK44" s="258"/>
      <c r="AL44" s="258" t="str">
        <f>IF(AND(academico!$H$76="Muy Baja",academico!$L$76="Catastrófico"),CONCATENATE("R",academico!$A$76),"")</f>
        <v/>
      </c>
      <c r="AM44" s="259"/>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86"/>
      <c r="C45" s="286"/>
      <c r="D45" s="287"/>
      <c r="E45" s="282"/>
      <c r="F45" s="283"/>
      <c r="G45" s="283"/>
      <c r="H45" s="283"/>
      <c r="I45" s="284"/>
      <c r="J45" s="242"/>
      <c r="K45" s="243"/>
      <c r="L45" s="243"/>
      <c r="M45" s="243"/>
      <c r="N45" s="243"/>
      <c r="O45" s="244"/>
      <c r="P45" s="242"/>
      <c r="Q45" s="243"/>
      <c r="R45" s="243"/>
      <c r="S45" s="243"/>
      <c r="T45" s="243"/>
      <c r="U45" s="244"/>
      <c r="V45" s="251"/>
      <c r="W45" s="252"/>
      <c r="X45" s="252"/>
      <c r="Y45" s="252"/>
      <c r="Z45" s="252"/>
      <c r="AA45" s="253"/>
      <c r="AB45" s="269"/>
      <c r="AC45" s="270"/>
      <c r="AD45" s="270"/>
      <c r="AE45" s="270"/>
      <c r="AF45" s="270"/>
      <c r="AG45" s="271"/>
      <c r="AH45" s="260"/>
      <c r="AI45" s="261"/>
      <c r="AJ45" s="261"/>
      <c r="AK45" s="261"/>
      <c r="AL45" s="261"/>
      <c r="AM45" s="262"/>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276" t="s">
        <v>112</v>
      </c>
      <c r="K46" s="277"/>
      <c r="L46" s="277"/>
      <c r="M46" s="277"/>
      <c r="N46" s="277"/>
      <c r="O46" s="278"/>
      <c r="P46" s="276" t="s">
        <v>111</v>
      </c>
      <c r="Q46" s="277"/>
      <c r="R46" s="277"/>
      <c r="S46" s="277"/>
      <c r="T46" s="277"/>
      <c r="U46" s="278"/>
      <c r="V46" s="276" t="s">
        <v>110</v>
      </c>
      <c r="W46" s="277"/>
      <c r="X46" s="277"/>
      <c r="Y46" s="277"/>
      <c r="Z46" s="277"/>
      <c r="AA46" s="278"/>
      <c r="AB46" s="276" t="s">
        <v>109</v>
      </c>
      <c r="AC46" s="285"/>
      <c r="AD46" s="277"/>
      <c r="AE46" s="277"/>
      <c r="AF46" s="277"/>
      <c r="AG46" s="278"/>
      <c r="AH46" s="276" t="s">
        <v>108</v>
      </c>
      <c r="AI46" s="277"/>
      <c r="AJ46" s="277"/>
      <c r="AK46" s="277"/>
      <c r="AL46" s="277"/>
      <c r="AM46" s="278"/>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279"/>
      <c r="K47" s="280"/>
      <c r="L47" s="280"/>
      <c r="M47" s="280"/>
      <c r="N47" s="280"/>
      <c r="O47" s="281"/>
      <c r="P47" s="279"/>
      <c r="Q47" s="280"/>
      <c r="R47" s="280"/>
      <c r="S47" s="280"/>
      <c r="T47" s="280"/>
      <c r="U47" s="281"/>
      <c r="V47" s="279"/>
      <c r="W47" s="280"/>
      <c r="X47" s="280"/>
      <c r="Y47" s="280"/>
      <c r="Z47" s="280"/>
      <c r="AA47" s="281"/>
      <c r="AB47" s="279"/>
      <c r="AC47" s="280"/>
      <c r="AD47" s="280"/>
      <c r="AE47" s="280"/>
      <c r="AF47" s="280"/>
      <c r="AG47" s="281"/>
      <c r="AH47" s="279"/>
      <c r="AI47" s="280"/>
      <c r="AJ47" s="280"/>
      <c r="AK47" s="280"/>
      <c r="AL47" s="280"/>
      <c r="AM47" s="281"/>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279"/>
      <c r="K48" s="280"/>
      <c r="L48" s="280"/>
      <c r="M48" s="280"/>
      <c r="N48" s="280"/>
      <c r="O48" s="281"/>
      <c r="P48" s="279"/>
      <c r="Q48" s="280"/>
      <c r="R48" s="280"/>
      <c r="S48" s="280"/>
      <c r="T48" s="280"/>
      <c r="U48" s="281"/>
      <c r="V48" s="279"/>
      <c r="W48" s="280"/>
      <c r="X48" s="280"/>
      <c r="Y48" s="280"/>
      <c r="Z48" s="280"/>
      <c r="AA48" s="281"/>
      <c r="AB48" s="279"/>
      <c r="AC48" s="280"/>
      <c r="AD48" s="280"/>
      <c r="AE48" s="280"/>
      <c r="AF48" s="280"/>
      <c r="AG48" s="281"/>
      <c r="AH48" s="279"/>
      <c r="AI48" s="280"/>
      <c r="AJ48" s="280"/>
      <c r="AK48" s="280"/>
      <c r="AL48" s="280"/>
      <c r="AM48" s="281"/>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279"/>
      <c r="K49" s="280"/>
      <c r="L49" s="280"/>
      <c r="M49" s="280"/>
      <c r="N49" s="280"/>
      <c r="O49" s="281"/>
      <c r="P49" s="279"/>
      <c r="Q49" s="280"/>
      <c r="R49" s="280"/>
      <c r="S49" s="280"/>
      <c r="T49" s="280"/>
      <c r="U49" s="281"/>
      <c r="V49" s="279"/>
      <c r="W49" s="280"/>
      <c r="X49" s="280"/>
      <c r="Y49" s="280"/>
      <c r="Z49" s="280"/>
      <c r="AA49" s="281"/>
      <c r="AB49" s="279"/>
      <c r="AC49" s="280"/>
      <c r="AD49" s="280"/>
      <c r="AE49" s="280"/>
      <c r="AF49" s="280"/>
      <c r="AG49" s="281"/>
      <c r="AH49" s="279"/>
      <c r="AI49" s="280"/>
      <c r="AJ49" s="280"/>
      <c r="AK49" s="280"/>
      <c r="AL49" s="280"/>
      <c r="AM49" s="281"/>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279"/>
      <c r="K50" s="280"/>
      <c r="L50" s="280"/>
      <c r="M50" s="280"/>
      <c r="N50" s="280"/>
      <c r="O50" s="281"/>
      <c r="P50" s="279"/>
      <c r="Q50" s="280"/>
      <c r="R50" s="280"/>
      <c r="S50" s="280"/>
      <c r="T50" s="280"/>
      <c r="U50" s="281"/>
      <c r="V50" s="279"/>
      <c r="W50" s="280"/>
      <c r="X50" s="280"/>
      <c r="Y50" s="280"/>
      <c r="Z50" s="280"/>
      <c r="AA50" s="281"/>
      <c r="AB50" s="279"/>
      <c r="AC50" s="280"/>
      <c r="AD50" s="280"/>
      <c r="AE50" s="280"/>
      <c r="AF50" s="280"/>
      <c r="AG50" s="281"/>
      <c r="AH50" s="279"/>
      <c r="AI50" s="280"/>
      <c r="AJ50" s="280"/>
      <c r="AK50" s="280"/>
      <c r="AL50" s="280"/>
      <c r="AM50" s="281"/>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282"/>
      <c r="K51" s="283"/>
      <c r="L51" s="283"/>
      <c r="M51" s="283"/>
      <c r="N51" s="283"/>
      <c r="O51" s="284"/>
      <c r="P51" s="282"/>
      <c r="Q51" s="283"/>
      <c r="R51" s="283"/>
      <c r="S51" s="283"/>
      <c r="T51" s="283"/>
      <c r="U51" s="284"/>
      <c r="V51" s="282"/>
      <c r="W51" s="283"/>
      <c r="X51" s="283"/>
      <c r="Y51" s="283"/>
      <c r="Z51" s="283"/>
      <c r="AA51" s="284"/>
      <c r="AB51" s="282"/>
      <c r="AC51" s="283"/>
      <c r="AD51" s="283"/>
      <c r="AE51" s="283"/>
      <c r="AF51" s="283"/>
      <c r="AG51" s="284"/>
      <c r="AH51" s="282"/>
      <c r="AI51" s="283"/>
      <c r="AJ51" s="283"/>
      <c r="AK51" s="283"/>
      <c r="AL51" s="283"/>
      <c r="AM51" s="284"/>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topLeftCell="A13" zoomScale="50" zoomScaleNormal="50" workbookViewId="0">
      <selection activeCell="E36" sqref="E36:I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53" t="s">
        <v>160</v>
      </c>
      <c r="C2" s="354"/>
      <c r="D2" s="354"/>
      <c r="E2" s="354"/>
      <c r="F2" s="354"/>
      <c r="G2" s="354"/>
      <c r="H2" s="354"/>
      <c r="I2" s="354"/>
      <c r="J2" s="275" t="s">
        <v>2</v>
      </c>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54"/>
      <c r="C3" s="354"/>
      <c r="D3" s="354"/>
      <c r="E3" s="354"/>
      <c r="F3" s="354"/>
      <c r="G3" s="354"/>
      <c r="H3" s="354"/>
      <c r="I3" s="354"/>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5"/>
      <c r="AJ3" s="275"/>
      <c r="AK3" s="275"/>
      <c r="AL3" s="275"/>
      <c r="AM3" s="275"/>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54"/>
      <c r="C4" s="354"/>
      <c r="D4" s="354"/>
      <c r="E4" s="354"/>
      <c r="F4" s="354"/>
      <c r="G4" s="354"/>
      <c r="H4" s="354"/>
      <c r="I4" s="354"/>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275"/>
      <c r="AI4" s="275"/>
      <c r="AJ4" s="275"/>
      <c r="AK4" s="275"/>
      <c r="AL4" s="275"/>
      <c r="AM4" s="275"/>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86" t="s">
        <v>4</v>
      </c>
      <c r="C6" s="286"/>
      <c r="D6" s="287"/>
      <c r="E6" s="324" t="s">
        <v>116</v>
      </c>
      <c r="F6" s="325"/>
      <c r="G6" s="325"/>
      <c r="H6" s="325"/>
      <c r="I6" s="326"/>
      <c r="J6" s="46" t="str">
        <f>IF(AND(academico!$Y$10="Muy Alta",academico!$AA$10="Leve"),CONCATENATE("R1C",academico!$O$10),"")</f>
        <v/>
      </c>
      <c r="K6" s="47" t="str">
        <f>IF(AND(academico!$Y$11="Muy Alta",academico!$AA$11="Leve"),CONCATENATE("R1C",academico!$O$11),"")</f>
        <v/>
      </c>
      <c r="L6" s="47" t="str">
        <f>IF(AND(academico!$Y$12="Muy Alta",academico!$AA$12="Leve"),CONCATENATE("R1C",academico!$O$12),"")</f>
        <v/>
      </c>
      <c r="M6" s="47" t="str">
        <f>IF(AND(academico!$Y$13="Muy Alta",academico!$AA$13="Leve"),CONCATENATE("R1C",academico!$O$13),"")</f>
        <v/>
      </c>
      <c r="N6" s="47" t="str">
        <f>IF(AND(academico!$Y$14="Muy Alta",academico!$AA$14="Leve"),CONCATENATE("R1C",academico!$O$14),"")</f>
        <v/>
      </c>
      <c r="O6" s="48" t="str">
        <f>IF(AND(academico!$Y$15="Muy Alta",academico!$AA$15="Leve"),CONCATENATE("R1C",academico!$O$15),"")</f>
        <v/>
      </c>
      <c r="P6" s="46" t="str">
        <f>IF(AND(academico!$Y$10="Muy Alta",academico!$AA$10="Menor"),CONCATENATE("R1C",academico!$O$10),"")</f>
        <v/>
      </c>
      <c r="Q6" s="47" t="str">
        <f>IF(AND(academico!$Y$11="Muy Alta",academico!$AA$11="Menor"),CONCATENATE("R1C",academico!$O$11),"")</f>
        <v/>
      </c>
      <c r="R6" s="47" t="str">
        <f>IF(AND(academico!$Y$12="Muy Alta",academico!$AA$12="Menor"),CONCATENATE("R1C",academico!$O$12),"")</f>
        <v/>
      </c>
      <c r="S6" s="47" t="str">
        <f>IF(AND(academico!$Y$13="Muy Alta",academico!$AA$13="Menor"),CONCATENATE("R1C",academico!$O$13),"")</f>
        <v/>
      </c>
      <c r="T6" s="47" t="str">
        <f>IF(AND(academico!$Y$14="Muy Alta",academico!$AA$14="Menor"),CONCATENATE("R1C",academico!$O$14),"")</f>
        <v/>
      </c>
      <c r="U6" s="48" t="str">
        <f>IF(AND(academico!$Y$15="Muy Alta",academico!$AA$15="Menor"),CONCATENATE("R1C",academico!$O$15),"")</f>
        <v/>
      </c>
      <c r="V6" s="46" t="str">
        <f>IF(AND(academico!$Y$10="Muy Alta",academico!$AA$10="Moderado"),CONCATENATE("R1C",academico!$O$10),"")</f>
        <v/>
      </c>
      <c r="W6" s="47" t="str">
        <f>IF(AND(academico!$Y$11="Muy Alta",academico!$AA$11="Moderado"),CONCATENATE("R1C",academico!$O$11),"")</f>
        <v/>
      </c>
      <c r="X6" s="47" t="str">
        <f>IF(AND(academico!$Y$12="Muy Alta",academico!$AA$12="Moderado"),CONCATENATE("R1C",academico!$O$12),"")</f>
        <v/>
      </c>
      <c r="Y6" s="47" t="str">
        <f>IF(AND(academico!$Y$13="Muy Alta",academico!$AA$13="Moderado"),CONCATENATE("R1C",academico!$O$13),"")</f>
        <v/>
      </c>
      <c r="Z6" s="47" t="str">
        <f>IF(AND(academico!$Y$14="Muy Alta",academico!$AA$14="Moderado"),CONCATENATE("R1C",academico!$O$14),"")</f>
        <v/>
      </c>
      <c r="AA6" s="48" t="str">
        <f>IF(AND(academico!$Y$15="Muy Alta",academico!$AA$15="Moderado"),CONCATENATE("R1C",academico!$O$15),"")</f>
        <v/>
      </c>
      <c r="AB6" s="46" t="str">
        <f>IF(AND(academico!$Y$10="Muy Alta",academico!$AA$10="Mayor"),CONCATENATE("R1C",academico!$O$10),"")</f>
        <v/>
      </c>
      <c r="AC6" s="47" t="str">
        <f>IF(AND(academico!$Y$11="Muy Alta",academico!$AA$11="Mayor"),CONCATENATE("R1C",academico!$O$11),"")</f>
        <v/>
      </c>
      <c r="AD6" s="47" t="str">
        <f>IF(AND(academico!$Y$12="Muy Alta",academico!$AA$12="Mayor"),CONCATENATE("R1C",academico!$O$12),"")</f>
        <v/>
      </c>
      <c r="AE6" s="47" t="str">
        <f>IF(AND(academico!$Y$13="Muy Alta",academico!$AA$13="Mayor"),CONCATENATE("R1C",academico!$O$13),"")</f>
        <v/>
      </c>
      <c r="AF6" s="47" t="str">
        <f>IF(AND(academico!$Y$14="Muy Alta",academico!$AA$14="Mayor"),CONCATENATE("R1C",academico!$O$14),"")</f>
        <v/>
      </c>
      <c r="AG6" s="48" t="str">
        <f>IF(AND(academico!$Y$15="Muy Alta",academico!$AA$15="Mayor"),CONCATENATE("R1C",academico!$O$15),"")</f>
        <v/>
      </c>
      <c r="AH6" s="49" t="str">
        <f>IF(AND(academico!$Y$10="Muy Alta",academico!$AA$10="Catastrófico"),CONCATENATE("R1C",academico!$O$10),"")</f>
        <v/>
      </c>
      <c r="AI6" s="50" t="str">
        <f>IF(AND(academico!$Y$11="Muy Alta",academico!$AA$11="Catastrófico"),CONCATENATE("R1C",academico!$O$11),"")</f>
        <v/>
      </c>
      <c r="AJ6" s="50" t="str">
        <f>IF(AND(academico!$Y$12="Muy Alta",academico!$AA$12="Catastrófico"),CONCATENATE("R1C",academico!$O$12),"")</f>
        <v/>
      </c>
      <c r="AK6" s="50" t="str">
        <f>IF(AND(academico!$Y$13="Muy Alta",academico!$AA$13="Catastrófico"),CONCATENATE("R1C",academico!$O$13),"")</f>
        <v/>
      </c>
      <c r="AL6" s="50" t="str">
        <f>IF(AND(academico!$Y$14="Muy Alta",academico!$AA$14="Catastrófico"),CONCATENATE("R1C",academico!$O$14),"")</f>
        <v/>
      </c>
      <c r="AM6" s="51" t="str">
        <f>IF(AND(academico!$Y$15="Muy Alta",academico!$AA$15="Catastrófico"),CONCATENATE("R1C",academico!$O$15),"")</f>
        <v/>
      </c>
      <c r="AN6" s="83"/>
      <c r="AO6" s="344" t="s">
        <v>79</v>
      </c>
      <c r="AP6" s="345"/>
      <c r="AQ6" s="345"/>
      <c r="AR6" s="345"/>
      <c r="AS6" s="345"/>
      <c r="AT6" s="346"/>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86"/>
      <c r="C7" s="286"/>
      <c r="D7" s="287"/>
      <c r="E7" s="327"/>
      <c r="F7" s="328"/>
      <c r="G7" s="328"/>
      <c r="H7" s="328"/>
      <c r="I7" s="329"/>
      <c r="J7" s="52" t="str">
        <f>IF(AND(academico!$Y$16="Muy Alta",academico!$AA$16="Leve"),CONCATENATE("R2C",academico!$O$16),"")</f>
        <v/>
      </c>
      <c r="K7" s="53" t="str">
        <f>IF(AND(academico!$Y$17="Muy Alta",academico!$AA$17="Leve"),CONCATENATE("R2C",academico!$O$17),"")</f>
        <v/>
      </c>
      <c r="L7" s="53" t="str">
        <f>IF(AND(academico!$Y$18="Muy Alta",academico!$AA$18="Leve"),CONCATENATE("R2C",academico!$O$18),"")</f>
        <v/>
      </c>
      <c r="M7" s="53" t="str">
        <f>IF(AND(academico!$Y$19="Muy Alta",academico!$AA$19="Leve"),CONCATENATE("R2C",academico!$O$19),"")</f>
        <v/>
      </c>
      <c r="N7" s="53" t="str">
        <f>IF(AND(academico!$Y$20="Muy Alta",academico!$AA$20="Leve"),CONCATENATE("R2C",academico!$O$20),"")</f>
        <v/>
      </c>
      <c r="O7" s="54" t="str">
        <f>IF(AND(academico!$Y$21="Muy Alta",academico!$AA$21="Leve"),CONCATENATE("R2C",academico!$O$21),"")</f>
        <v/>
      </c>
      <c r="P7" s="52" t="str">
        <f>IF(AND(academico!$Y$16="Muy Alta",academico!$AA$16="Menor"),CONCATENATE("R2C",academico!$O$16),"")</f>
        <v/>
      </c>
      <c r="Q7" s="53" t="str">
        <f>IF(AND(academico!$Y$17="Muy Alta",academico!$AA$17="Menor"),CONCATENATE("R2C",academico!$O$17),"")</f>
        <v/>
      </c>
      <c r="R7" s="53" t="str">
        <f>IF(AND(academico!$Y$18="Muy Alta",academico!$AA$18="Menor"),CONCATENATE("R2C",academico!$O$18),"")</f>
        <v/>
      </c>
      <c r="S7" s="53" t="str">
        <f>IF(AND(academico!$Y$19="Muy Alta",academico!$AA$19="Menor"),CONCATENATE("R2C",academico!$O$19),"")</f>
        <v/>
      </c>
      <c r="T7" s="53" t="str">
        <f>IF(AND(academico!$Y$20="Muy Alta",academico!$AA$20="Menor"),CONCATENATE("R2C",academico!$O$20),"")</f>
        <v/>
      </c>
      <c r="U7" s="54" t="str">
        <f>IF(AND(academico!$Y$21="Muy Alta",academico!$AA$21="Menor"),CONCATENATE("R2C",academico!$O$21),"")</f>
        <v/>
      </c>
      <c r="V7" s="52" t="str">
        <f>IF(AND(academico!$Y$16="Muy Alta",academico!$AA$16="Moderado"),CONCATENATE("R2C",academico!$O$16),"")</f>
        <v/>
      </c>
      <c r="W7" s="53" t="str">
        <f>IF(AND(academico!$Y$17="Muy Alta",academico!$AA$17="Moderado"),CONCATENATE("R2C",academico!$O$17),"")</f>
        <v/>
      </c>
      <c r="X7" s="53" t="str">
        <f>IF(AND(academico!$Y$18="Muy Alta",academico!$AA$18="Moderado"),CONCATENATE("R2C",academico!$O$18),"")</f>
        <v/>
      </c>
      <c r="Y7" s="53" t="str">
        <f>IF(AND(academico!$Y$19="Muy Alta",academico!$AA$19="Moderado"),CONCATENATE("R2C",academico!$O$19),"")</f>
        <v/>
      </c>
      <c r="Z7" s="53" t="str">
        <f>IF(AND(academico!$Y$20="Muy Alta",academico!$AA$20="Moderado"),CONCATENATE("R2C",academico!$O$20),"")</f>
        <v/>
      </c>
      <c r="AA7" s="54" t="str">
        <f>IF(AND(academico!$Y$21="Muy Alta",academico!$AA$21="Moderado"),CONCATENATE("R2C",academico!$O$21),"")</f>
        <v/>
      </c>
      <c r="AB7" s="52" t="str">
        <f>IF(AND(academico!$Y$16="Muy Alta",academico!$AA$16="Mayor"),CONCATENATE("R2C",academico!$O$16),"")</f>
        <v/>
      </c>
      <c r="AC7" s="53" t="str">
        <f>IF(AND(academico!$Y$17="Muy Alta",academico!$AA$17="Mayor"),CONCATENATE("R2C",academico!$O$17),"")</f>
        <v/>
      </c>
      <c r="AD7" s="53" t="str">
        <f>IF(AND(academico!$Y$18="Muy Alta",academico!$AA$18="Mayor"),CONCATENATE("R2C",academico!$O$18),"")</f>
        <v/>
      </c>
      <c r="AE7" s="53" t="str">
        <f>IF(AND(academico!$Y$19="Muy Alta",academico!$AA$19="Mayor"),CONCATENATE("R2C",academico!$O$19),"")</f>
        <v/>
      </c>
      <c r="AF7" s="53" t="str">
        <f>IF(AND(academico!$Y$20="Muy Alta",academico!$AA$20="Mayor"),CONCATENATE("R2C",academico!$O$20),"")</f>
        <v/>
      </c>
      <c r="AG7" s="54" t="str">
        <f>IF(AND(academico!$Y$21="Muy Alta",academico!$AA$21="Mayor"),CONCATENATE("R2C",academico!$O$21),"")</f>
        <v/>
      </c>
      <c r="AH7" s="55" t="str">
        <f>IF(AND(academico!$Y$16="Muy Alta",academico!$AA$16="Catastrófico"),CONCATENATE("R2C",academico!$O$16),"")</f>
        <v/>
      </c>
      <c r="AI7" s="56" t="str">
        <f>IF(AND(academico!$Y$17="Muy Alta",academico!$AA$17="Catastrófico"),CONCATENATE("R2C",academico!$O$17),"")</f>
        <v/>
      </c>
      <c r="AJ7" s="56" t="str">
        <f>IF(AND(academico!$Y$18="Muy Alta",academico!$AA$18="Catastrófico"),CONCATENATE("R2C",academico!$O$18),"")</f>
        <v/>
      </c>
      <c r="AK7" s="56" t="str">
        <f>IF(AND(academico!$Y$19="Muy Alta",academico!$AA$19="Catastrófico"),CONCATENATE("R2C",academico!$O$19),"")</f>
        <v/>
      </c>
      <c r="AL7" s="56" t="str">
        <f>IF(AND(academico!$Y$20="Muy Alta",academico!$AA$20="Catastrófico"),CONCATENATE("R2C",academico!$O$20),"")</f>
        <v/>
      </c>
      <c r="AM7" s="57" t="str">
        <f>IF(AND(academico!$Y$21="Muy Alta",academico!$AA$21="Catastrófico"),CONCATENATE("R2C",academico!$O$21),"")</f>
        <v/>
      </c>
      <c r="AN7" s="83"/>
      <c r="AO7" s="347"/>
      <c r="AP7" s="348"/>
      <c r="AQ7" s="348"/>
      <c r="AR7" s="348"/>
      <c r="AS7" s="348"/>
      <c r="AT7" s="349"/>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86"/>
      <c r="C8" s="286"/>
      <c r="D8" s="287"/>
      <c r="E8" s="327"/>
      <c r="F8" s="328"/>
      <c r="G8" s="328"/>
      <c r="H8" s="328"/>
      <c r="I8" s="329"/>
      <c r="J8" s="52" t="str">
        <f>IF(AND(academico!$Y$22="Muy Alta",academico!$AA$22="Leve"),CONCATENATE("R3C",academico!$O$22),"")</f>
        <v/>
      </c>
      <c r="K8" s="53" t="str">
        <f>IF(AND(academico!$Y$23="Muy Alta",academico!$AA$23="Leve"),CONCATENATE("R3C",academico!$O$23),"")</f>
        <v/>
      </c>
      <c r="L8" s="53" t="str">
        <f>IF(AND(academico!$Y$24="Muy Alta",academico!$AA$24="Leve"),CONCATENATE("R3C",academico!$O$24),"")</f>
        <v/>
      </c>
      <c r="M8" s="53" t="str">
        <f>IF(AND(academico!$Y$25="Muy Alta",academico!$AA$25="Leve"),CONCATENATE("R3C",academico!$O$25),"")</f>
        <v/>
      </c>
      <c r="N8" s="53" t="str">
        <f>IF(AND(academico!$Y$26="Muy Alta",academico!$AA$26="Leve"),CONCATENATE("R3C",academico!$O$26),"")</f>
        <v/>
      </c>
      <c r="O8" s="54" t="str">
        <f>IF(AND(academico!$Y$27="Muy Alta",academico!$AA$27="Leve"),CONCATENATE("R3C",academico!$O$27),"")</f>
        <v/>
      </c>
      <c r="P8" s="52" t="str">
        <f>IF(AND(academico!$Y$22="Muy Alta",academico!$AA$22="Menor"),CONCATENATE("R3C",academico!$O$22),"")</f>
        <v/>
      </c>
      <c r="Q8" s="53" t="str">
        <f>IF(AND(academico!$Y$23="Muy Alta",academico!$AA$23="Menor"),CONCATENATE("R3C",academico!$O$23),"")</f>
        <v/>
      </c>
      <c r="R8" s="53" t="str">
        <f>IF(AND(academico!$Y$24="Muy Alta",academico!$AA$24="Menor"),CONCATENATE("R3C",academico!$O$24),"")</f>
        <v/>
      </c>
      <c r="S8" s="53" t="str">
        <f>IF(AND(academico!$Y$25="Muy Alta",academico!$AA$25="Menor"),CONCATENATE("R3C",academico!$O$25),"")</f>
        <v/>
      </c>
      <c r="T8" s="53" t="str">
        <f>IF(AND(academico!$Y$26="Muy Alta",academico!$AA$26="Menor"),CONCATENATE("R3C",academico!$O$26),"")</f>
        <v/>
      </c>
      <c r="U8" s="54" t="str">
        <f>IF(AND(academico!$Y$27="Muy Alta",academico!$AA$27="Menor"),CONCATENATE("R3C",academico!$O$27),"")</f>
        <v/>
      </c>
      <c r="V8" s="52" t="str">
        <f>IF(AND(academico!$Y$22="Muy Alta",academico!$AA$22="Moderado"),CONCATENATE("R3C",academico!$O$22),"")</f>
        <v/>
      </c>
      <c r="W8" s="53" t="str">
        <f>IF(AND(academico!$Y$23="Muy Alta",academico!$AA$23="Moderado"),CONCATENATE("R3C",academico!$O$23),"")</f>
        <v/>
      </c>
      <c r="X8" s="53" t="str">
        <f>IF(AND(academico!$Y$24="Muy Alta",academico!$AA$24="Moderado"),CONCATENATE("R3C",academico!$O$24),"")</f>
        <v/>
      </c>
      <c r="Y8" s="53" t="str">
        <f>IF(AND(academico!$Y$25="Muy Alta",academico!$AA$25="Moderado"),CONCATENATE("R3C",academico!$O$25),"")</f>
        <v/>
      </c>
      <c r="Z8" s="53" t="str">
        <f>IF(AND(academico!$Y$26="Muy Alta",academico!$AA$26="Moderado"),CONCATENATE("R3C",academico!$O$26),"")</f>
        <v/>
      </c>
      <c r="AA8" s="54" t="str">
        <f>IF(AND(academico!$Y$27="Muy Alta",academico!$AA$27="Moderado"),CONCATENATE("R3C",academico!$O$27),"")</f>
        <v/>
      </c>
      <c r="AB8" s="52" t="str">
        <f>IF(AND(academico!$Y$22="Muy Alta",academico!$AA$22="Mayor"),CONCATENATE("R3C",academico!$O$22),"")</f>
        <v/>
      </c>
      <c r="AC8" s="53" t="str">
        <f>IF(AND(academico!$Y$23="Muy Alta",academico!$AA$23="Mayor"),CONCATENATE("R3C",academico!$O$23),"")</f>
        <v/>
      </c>
      <c r="AD8" s="53" t="str">
        <f>IF(AND(academico!$Y$24="Muy Alta",academico!$AA$24="Mayor"),CONCATENATE("R3C",academico!$O$24),"")</f>
        <v/>
      </c>
      <c r="AE8" s="53" t="str">
        <f>IF(AND(academico!$Y$25="Muy Alta",academico!$AA$25="Mayor"),CONCATENATE("R3C",academico!$O$25),"")</f>
        <v/>
      </c>
      <c r="AF8" s="53" t="str">
        <f>IF(AND(academico!$Y$26="Muy Alta",academico!$AA$26="Mayor"),CONCATENATE("R3C",academico!$O$26),"")</f>
        <v/>
      </c>
      <c r="AG8" s="54" t="str">
        <f>IF(AND(academico!$Y$27="Muy Alta",academico!$AA$27="Mayor"),CONCATENATE("R3C",academico!$O$27),"")</f>
        <v/>
      </c>
      <c r="AH8" s="55" t="str">
        <f>IF(AND(academico!$Y$22="Muy Alta",academico!$AA$22="Catastrófico"),CONCATENATE("R3C",academico!$O$22),"")</f>
        <v/>
      </c>
      <c r="AI8" s="56" t="str">
        <f>IF(AND(academico!$Y$23="Muy Alta",academico!$AA$23="Catastrófico"),CONCATENATE("R3C",academico!$O$23),"")</f>
        <v/>
      </c>
      <c r="AJ8" s="56" t="str">
        <f>IF(AND(academico!$Y$24="Muy Alta",academico!$AA$24="Catastrófico"),CONCATENATE("R3C",academico!$O$24),"")</f>
        <v/>
      </c>
      <c r="AK8" s="56" t="str">
        <f>IF(AND(academico!$Y$25="Muy Alta",academico!$AA$25="Catastrófico"),CONCATENATE("R3C",academico!$O$25),"")</f>
        <v/>
      </c>
      <c r="AL8" s="56" t="str">
        <f>IF(AND(academico!$Y$26="Muy Alta",academico!$AA$26="Catastrófico"),CONCATENATE("R3C",academico!$O$26),"")</f>
        <v/>
      </c>
      <c r="AM8" s="57" t="str">
        <f>IF(AND(academico!$Y$27="Muy Alta",academico!$AA$27="Catastrófico"),CONCATENATE("R3C",academico!$O$27),"")</f>
        <v/>
      </c>
      <c r="AN8" s="83"/>
      <c r="AO8" s="347"/>
      <c r="AP8" s="348"/>
      <c r="AQ8" s="348"/>
      <c r="AR8" s="348"/>
      <c r="AS8" s="348"/>
      <c r="AT8" s="349"/>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86"/>
      <c r="C9" s="286"/>
      <c r="D9" s="287"/>
      <c r="E9" s="327"/>
      <c r="F9" s="328"/>
      <c r="G9" s="328"/>
      <c r="H9" s="328"/>
      <c r="I9" s="329"/>
      <c r="J9" s="52" t="str">
        <f>IF(AND(academico!$Y$28="Muy Alta",academico!$AA$28="Leve"),CONCATENATE("R4C",academico!$O$28),"")</f>
        <v/>
      </c>
      <c r="K9" s="53" t="str">
        <f>IF(AND(academico!$Y$29="Muy Alta",academico!$AA$29="Leve"),CONCATENATE("R4C",academico!$O$29),"")</f>
        <v/>
      </c>
      <c r="L9" s="53" t="str">
        <f>IF(AND(academico!$Y$30="Muy Alta",academico!$AA$30="Leve"),CONCATENATE("R4C",academico!$O$30),"")</f>
        <v/>
      </c>
      <c r="M9" s="53" t="str">
        <f>IF(AND(academico!$Y$31="Muy Alta",academico!$AA$31="Leve"),CONCATENATE("R4C",academico!$O$31),"")</f>
        <v/>
      </c>
      <c r="N9" s="53" t="str">
        <f>IF(AND(academico!$Y$32="Muy Alta",academico!$AA$32="Leve"),CONCATENATE("R4C",academico!$O$32),"")</f>
        <v/>
      </c>
      <c r="O9" s="54" t="str">
        <f>IF(AND(academico!$Y$33="Muy Alta",academico!$AA$33="Leve"),CONCATENATE("R4C",academico!$O$33),"")</f>
        <v/>
      </c>
      <c r="P9" s="52" t="str">
        <f>IF(AND(academico!$Y$28="Muy Alta",academico!$AA$28="Menor"),CONCATENATE("R4C",academico!$O$28),"")</f>
        <v/>
      </c>
      <c r="Q9" s="53" t="str">
        <f>IF(AND(academico!$Y$29="Muy Alta",academico!$AA$29="Menor"),CONCATENATE("R4C",academico!$O$29),"")</f>
        <v/>
      </c>
      <c r="R9" s="53" t="str">
        <f>IF(AND(academico!$Y$30="Muy Alta",academico!$AA$30="Menor"),CONCATENATE("R4C",academico!$O$30),"")</f>
        <v/>
      </c>
      <c r="S9" s="53" t="str">
        <f>IF(AND(academico!$Y$31="Muy Alta",academico!$AA$31="Menor"),CONCATENATE("R4C",academico!$O$31),"")</f>
        <v/>
      </c>
      <c r="T9" s="53" t="str">
        <f>IF(AND(academico!$Y$32="Muy Alta",academico!$AA$32="Menor"),CONCATENATE("R4C",academico!$O$32),"")</f>
        <v/>
      </c>
      <c r="U9" s="54" t="str">
        <f>IF(AND(academico!$Y$33="Muy Alta",academico!$AA$33="Menor"),CONCATENATE("R4C",academico!$O$33),"")</f>
        <v/>
      </c>
      <c r="V9" s="52" t="str">
        <f>IF(AND(academico!$Y$28="Muy Alta",academico!$AA$28="Moderado"),CONCATENATE("R4C",academico!$O$28),"")</f>
        <v/>
      </c>
      <c r="W9" s="53" t="str">
        <f>IF(AND(academico!$Y$29="Muy Alta",academico!$AA$29="Moderado"),CONCATENATE("R4C",academico!$O$29),"")</f>
        <v/>
      </c>
      <c r="X9" s="53" t="str">
        <f>IF(AND(academico!$Y$30="Muy Alta",academico!$AA$30="Moderado"),CONCATENATE("R4C",academico!$O$30),"")</f>
        <v/>
      </c>
      <c r="Y9" s="53" t="str">
        <f>IF(AND(academico!$Y$31="Muy Alta",academico!$AA$31="Moderado"),CONCATENATE("R4C",academico!$O$31),"")</f>
        <v/>
      </c>
      <c r="Z9" s="53" t="str">
        <f>IF(AND(academico!$Y$32="Muy Alta",academico!$AA$32="Moderado"),CONCATENATE("R4C",academico!$O$32),"")</f>
        <v/>
      </c>
      <c r="AA9" s="54" t="str">
        <f>IF(AND(academico!$Y$33="Muy Alta",academico!$AA$33="Moderado"),CONCATENATE("R4C",academico!$O$33),"")</f>
        <v/>
      </c>
      <c r="AB9" s="52" t="str">
        <f>IF(AND(academico!$Y$28="Muy Alta",academico!$AA$28="Mayor"),CONCATENATE("R4C",academico!$O$28),"")</f>
        <v/>
      </c>
      <c r="AC9" s="53" t="str">
        <f>IF(AND(academico!$Y$29="Muy Alta",academico!$AA$29="Mayor"),CONCATENATE("R4C",academico!$O$29),"")</f>
        <v/>
      </c>
      <c r="AD9" s="53" t="str">
        <f>IF(AND(academico!$Y$30="Muy Alta",academico!$AA$30="Mayor"),CONCATENATE("R4C",academico!$O$30),"")</f>
        <v/>
      </c>
      <c r="AE9" s="53" t="str">
        <f>IF(AND(academico!$Y$31="Muy Alta",academico!$AA$31="Mayor"),CONCATENATE("R4C",academico!$O$31),"")</f>
        <v/>
      </c>
      <c r="AF9" s="53" t="str">
        <f>IF(AND(academico!$Y$32="Muy Alta",academico!$AA$32="Mayor"),CONCATENATE("R4C",academico!$O$32),"")</f>
        <v/>
      </c>
      <c r="AG9" s="54" t="str">
        <f>IF(AND(academico!$Y$33="Muy Alta",academico!$AA$33="Mayor"),CONCATENATE("R4C",academico!$O$33),"")</f>
        <v/>
      </c>
      <c r="AH9" s="55" t="str">
        <f>IF(AND(academico!$Y$28="Muy Alta",academico!$AA$28="Catastrófico"),CONCATENATE("R4C",academico!$O$28),"")</f>
        <v/>
      </c>
      <c r="AI9" s="56" t="str">
        <f>IF(AND(academico!$Y$29="Muy Alta",academico!$AA$29="Catastrófico"),CONCATENATE("R4C",academico!$O$29),"")</f>
        <v/>
      </c>
      <c r="AJ9" s="56" t="str">
        <f>IF(AND(academico!$Y$30="Muy Alta",academico!$AA$30="Catastrófico"),CONCATENATE("R4C",academico!$O$30),"")</f>
        <v/>
      </c>
      <c r="AK9" s="56" t="str">
        <f>IF(AND(academico!$Y$31="Muy Alta",academico!$AA$31="Catastrófico"),CONCATENATE("R4C",academico!$O$31),"")</f>
        <v/>
      </c>
      <c r="AL9" s="56" t="str">
        <f>IF(AND(academico!$Y$32="Muy Alta",academico!$AA$32="Catastrófico"),CONCATENATE("R4C",academico!$O$32),"")</f>
        <v/>
      </c>
      <c r="AM9" s="57" t="str">
        <f>IF(AND(academico!$Y$33="Muy Alta",academico!$AA$33="Catastrófico"),CONCATENATE("R4C",academico!$O$33),"")</f>
        <v/>
      </c>
      <c r="AN9" s="83"/>
      <c r="AO9" s="347"/>
      <c r="AP9" s="348"/>
      <c r="AQ9" s="348"/>
      <c r="AR9" s="348"/>
      <c r="AS9" s="348"/>
      <c r="AT9" s="349"/>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86"/>
      <c r="C10" s="286"/>
      <c r="D10" s="287"/>
      <c r="E10" s="327"/>
      <c r="F10" s="328"/>
      <c r="G10" s="328"/>
      <c r="H10" s="328"/>
      <c r="I10" s="329"/>
      <c r="J10" s="52" t="str">
        <f>IF(AND(academico!$Y$34="Muy Alta",academico!$AA$34="Leve"),CONCATENATE("R5C",academico!$O$34),"")</f>
        <v/>
      </c>
      <c r="K10" s="53" t="str">
        <f>IF(AND(academico!$Y$35="Muy Alta",academico!$AA$35="Leve"),CONCATENATE("R5C",academico!$O$35),"")</f>
        <v/>
      </c>
      <c r="L10" s="53" t="str">
        <f>IF(AND(academico!$Y$36="Muy Alta",academico!$AA$36="Leve"),CONCATENATE("R5C",academico!$O$36),"")</f>
        <v/>
      </c>
      <c r="M10" s="53" t="str">
        <f>IF(AND(academico!$Y$37="Muy Alta",academico!$AA$37="Leve"),CONCATENATE("R5C",academico!$O$37),"")</f>
        <v/>
      </c>
      <c r="N10" s="53" t="str">
        <f>IF(AND(academico!$Y$38="Muy Alta",academico!$AA$38="Leve"),CONCATENATE("R5C",academico!$O$38),"")</f>
        <v/>
      </c>
      <c r="O10" s="54" t="str">
        <f>IF(AND(academico!$Y$39="Muy Alta",academico!$AA$39="Leve"),CONCATENATE("R5C",academico!$O$39),"")</f>
        <v/>
      </c>
      <c r="P10" s="52" t="str">
        <f>IF(AND(academico!$Y$34="Muy Alta",academico!$AA$34="Menor"),CONCATENATE("R5C",academico!$O$34),"")</f>
        <v/>
      </c>
      <c r="Q10" s="53" t="str">
        <f>IF(AND(academico!$Y$35="Muy Alta",academico!$AA$35="Menor"),CONCATENATE("R5C",academico!$O$35),"")</f>
        <v/>
      </c>
      <c r="R10" s="53" t="str">
        <f>IF(AND(academico!$Y$36="Muy Alta",academico!$AA$36="Menor"),CONCATENATE("R5C",academico!$O$36),"")</f>
        <v/>
      </c>
      <c r="S10" s="53" t="str">
        <f>IF(AND(academico!$Y$37="Muy Alta",academico!$AA$37="Menor"),CONCATENATE("R5C",academico!$O$37),"")</f>
        <v/>
      </c>
      <c r="T10" s="53" t="str">
        <f>IF(AND(academico!$Y$38="Muy Alta",academico!$AA$38="Menor"),CONCATENATE("R5C",academico!$O$38),"")</f>
        <v/>
      </c>
      <c r="U10" s="54" t="str">
        <f>IF(AND(academico!$Y$39="Muy Alta",academico!$AA$39="Menor"),CONCATENATE("R5C",academico!$O$39),"")</f>
        <v/>
      </c>
      <c r="V10" s="52" t="str">
        <f>IF(AND(academico!$Y$34="Muy Alta",academico!$AA$34="Moderado"),CONCATENATE("R5C",academico!$O$34),"")</f>
        <v/>
      </c>
      <c r="W10" s="53" t="str">
        <f>IF(AND(academico!$Y$35="Muy Alta",academico!$AA$35="Moderado"),CONCATENATE("R5C",academico!$O$35),"")</f>
        <v/>
      </c>
      <c r="X10" s="53" t="str">
        <f>IF(AND(academico!$Y$36="Muy Alta",academico!$AA$36="Moderado"),CONCATENATE("R5C",academico!$O$36),"")</f>
        <v/>
      </c>
      <c r="Y10" s="53" t="str">
        <f>IF(AND(academico!$Y$37="Muy Alta",academico!$AA$37="Moderado"),CONCATENATE("R5C",academico!$O$37),"")</f>
        <v/>
      </c>
      <c r="Z10" s="53" t="str">
        <f>IF(AND(academico!$Y$38="Muy Alta",academico!$AA$38="Moderado"),CONCATENATE("R5C",academico!$O$38),"")</f>
        <v/>
      </c>
      <c r="AA10" s="54" t="str">
        <f>IF(AND(academico!$Y$39="Muy Alta",academico!$AA$39="Moderado"),CONCATENATE("R5C",academico!$O$39),"")</f>
        <v/>
      </c>
      <c r="AB10" s="52" t="str">
        <f>IF(AND(academico!$Y$34="Muy Alta",academico!$AA$34="Mayor"),CONCATENATE("R5C",academico!$O$34),"")</f>
        <v/>
      </c>
      <c r="AC10" s="53" t="str">
        <f>IF(AND(academico!$Y$35="Muy Alta",academico!$AA$35="Mayor"),CONCATENATE("R5C",academico!$O$35),"")</f>
        <v/>
      </c>
      <c r="AD10" s="53" t="str">
        <f>IF(AND(academico!$Y$36="Muy Alta",academico!$AA$36="Mayor"),CONCATENATE("R5C",academico!$O$36),"")</f>
        <v/>
      </c>
      <c r="AE10" s="53" t="str">
        <f>IF(AND(academico!$Y$37="Muy Alta",academico!$AA$37="Mayor"),CONCATENATE("R5C",academico!$O$37),"")</f>
        <v/>
      </c>
      <c r="AF10" s="53" t="str">
        <f>IF(AND(academico!$Y$38="Muy Alta",academico!$AA$38="Mayor"),CONCATENATE("R5C",academico!$O$38),"")</f>
        <v/>
      </c>
      <c r="AG10" s="54" t="str">
        <f>IF(AND(academico!$Y$39="Muy Alta",academico!$AA$39="Mayor"),CONCATENATE("R5C",academico!$O$39),"")</f>
        <v/>
      </c>
      <c r="AH10" s="55" t="str">
        <f>IF(AND(academico!$Y$34="Muy Alta",academico!$AA$34="Catastrófico"),CONCATENATE("R5C",academico!$O$34),"")</f>
        <v/>
      </c>
      <c r="AI10" s="56" t="str">
        <f>IF(AND(academico!$Y$35="Muy Alta",academico!$AA$35="Catastrófico"),CONCATENATE("R5C",academico!$O$35),"")</f>
        <v/>
      </c>
      <c r="AJ10" s="56" t="str">
        <f>IF(AND(academico!$Y$36="Muy Alta",academico!$AA$36="Catastrófico"),CONCATENATE("R5C",academico!$O$36),"")</f>
        <v/>
      </c>
      <c r="AK10" s="56" t="str">
        <f>IF(AND(academico!$Y$37="Muy Alta",academico!$AA$37="Catastrófico"),CONCATENATE("R5C",academico!$O$37),"")</f>
        <v/>
      </c>
      <c r="AL10" s="56" t="str">
        <f>IF(AND(academico!$Y$38="Muy Alta",academico!$AA$38="Catastrófico"),CONCATENATE("R5C",academico!$O$38),"")</f>
        <v/>
      </c>
      <c r="AM10" s="57" t="str">
        <f>IF(AND(academico!$Y$39="Muy Alta",academico!$AA$39="Catastrófico"),CONCATENATE("R5C",academico!$O$39),"")</f>
        <v/>
      </c>
      <c r="AN10" s="83"/>
      <c r="AO10" s="347"/>
      <c r="AP10" s="348"/>
      <c r="AQ10" s="348"/>
      <c r="AR10" s="348"/>
      <c r="AS10" s="348"/>
      <c r="AT10" s="349"/>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86"/>
      <c r="C11" s="286"/>
      <c r="D11" s="287"/>
      <c r="E11" s="327"/>
      <c r="F11" s="328"/>
      <c r="G11" s="328"/>
      <c r="H11" s="328"/>
      <c r="I11" s="329"/>
      <c r="J11" s="52" t="str">
        <f>IF(AND(academico!$Y$40="Muy Alta",academico!$AA$40="Leve"),CONCATENATE("R6C",academico!$O$40),"")</f>
        <v/>
      </c>
      <c r="K11" s="53" t="str">
        <f>IF(AND(academico!$Y$41="Muy Alta",academico!$AA$41="Leve"),CONCATENATE("R6C",academico!$O$41),"")</f>
        <v/>
      </c>
      <c r="L11" s="53" t="str">
        <f>IF(AND(academico!$Y$42="Muy Alta",academico!$AA$42="Leve"),CONCATENATE("R6C",academico!$O$42),"")</f>
        <v/>
      </c>
      <c r="M11" s="53" t="str">
        <f>IF(AND(academico!$Y$43="Muy Alta",academico!$AA$43="Leve"),CONCATENATE("R6C",academico!$O$43),"")</f>
        <v/>
      </c>
      <c r="N11" s="53" t="str">
        <f>IF(AND(academico!$Y$44="Muy Alta",academico!$AA$44="Leve"),CONCATENATE("R6C",academico!$O$44),"")</f>
        <v/>
      </c>
      <c r="O11" s="54" t="str">
        <f>IF(AND(academico!$Y$45="Muy Alta",academico!$AA$45="Leve"),CONCATENATE("R6C",academico!$O$45),"")</f>
        <v/>
      </c>
      <c r="P11" s="52" t="str">
        <f>IF(AND(academico!$Y$40="Muy Alta",academico!$AA$40="Menor"),CONCATENATE("R6C",academico!$O$40),"")</f>
        <v/>
      </c>
      <c r="Q11" s="53" t="str">
        <f>IF(AND(academico!$Y$41="Muy Alta",academico!$AA$41="Menor"),CONCATENATE("R6C",academico!$O$41),"")</f>
        <v/>
      </c>
      <c r="R11" s="53" t="str">
        <f>IF(AND(academico!$Y$42="Muy Alta",academico!$AA$42="Menor"),CONCATENATE("R6C",academico!$O$42),"")</f>
        <v/>
      </c>
      <c r="S11" s="53" t="str">
        <f>IF(AND(academico!$Y$43="Muy Alta",academico!$AA$43="Menor"),CONCATENATE("R6C",academico!$O$43),"")</f>
        <v/>
      </c>
      <c r="T11" s="53" t="str">
        <f>IF(AND(academico!$Y$44="Muy Alta",academico!$AA$44="Menor"),CONCATENATE("R6C",academico!$O$44),"")</f>
        <v/>
      </c>
      <c r="U11" s="54" t="str">
        <f>IF(AND(academico!$Y$45="Muy Alta",academico!$AA$45="Menor"),CONCATENATE("R6C",academico!$O$45),"")</f>
        <v/>
      </c>
      <c r="V11" s="52" t="str">
        <f>IF(AND(academico!$Y$40="Muy Alta",academico!$AA$40="Moderado"),CONCATENATE("R6C",academico!$O$40),"")</f>
        <v/>
      </c>
      <c r="W11" s="53" t="str">
        <f>IF(AND(academico!$Y$41="Muy Alta",academico!$AA$41="Moderado"),CONCATENATE("R6C",academico!$O$41),"")</f>
        <v/>
      </c>
      <c r="X11" s="53" t="str">
        <f>IF(AND(academico!$Y$42="Muy Alta",academico!$AA$42="Moderado"),CONCATENATE("R6C",academico!$O$42),"")</f>
        <v/>
      </c>
      <c r="Y11" s="53" t="str">
        <f>IF(AND(academico!$Y$43="Muy Alta",academico!$AA$43="Moderado"),CONCATENATE("R6C",academico!$O$43),"")</f>
        <v/>
      </c>
      <c r="Z11" s="53" t="str">
        <f>IF(AND(academico!$Y$44="Muy Alta",academico!$AA$44="Moderado"),CONCATENATE("R6C",academico!$O$44),"")</f>
        <v/>
      </c>
      <c r="AA11" s="54" t="str">
        <f>IF(AND(academico!$Y$45="Muy Alta",academico!$AA$45="Moderado"),CONCATENATE("R6C",academico!$O$45),"")</f>
        <v/>
      </c>
      <c r="AB11" s="52" t="str">
        <f>IF(AND(academico!$Y$40="Muy Alta",academico!$AA$40="Mayor"),CONCATENATE("R6C",academico!$O$40),"")</f>
        <v/>
      </c>
      <c r="AC11" s="53" t="str">
        <f>IF(AND(academico!$Y$41="Muy Alta",academico!$AA$41="Mayor"),CONCATENATE("R6C",academico!$O$41),"")</f>
        <v/>
      </c>
      <c r="AD11" s="53" t="str">
        <f>IF(AND(academico!$Y$42="Muy Alta",academico!$AA$42="Mayor"),CONCATENATE("R6C",academico!$O$42),"")</f>
        <v/>
      </c>
      <c r="AE11" s="53" t="str">
        <f>IF(AND(academico!$Y$43="Muy Alta",academico!$AA$43="Mayor"),CONCATENATE("R6C",academico!$O$43),"")</f>
        <v/>
      </c>
      <c r="AF11" s="53" t="str">
        <f>IF(AND(academico!$Y$44="Muy Alta",academico!$AA$44="Mayor"),CONCATENATE("R6C",academico!$O$44),"")</f>
        <v/>
      </c>
      <c r="AG11" s="54" t="str">
        <f>IF(AND(academico!$Y$45="Muy Alta",academico!$AA$45="Mayor"),CONCATENATE("R6C",academico!$O$45),"")</f>
        <v/>
      </c>
      <c r="AH11" s="55" t="str">
        <f>IF(AND(academico!$Y$40="Muy Alta",academico!$AA$40="Catastrófico"),CONCATENATE("R6C",academico!$O$40),"")</f>
        <v/>
      </c>
      <c r="AI11" s="56" t="str">
        <f>IF(AND(academico!$Y$41="Muy Alta",academico!$AA$41="Catastrófico"),CONCATENATE("R6C",academico!$O$41),"")</f>
        <v/>
      </c>
      <c r="AJ11" s="56" t="str">
        <f>IF(AND(academico!$Y$42="Muy Alta",academico!$AA$42="Catastrófico"),CONCATENATE("R6C",academico!$O$42),"")</f>
        <v/>
      </c>
      <c r="AK11" s="56" t="str">
        <f>IF(AND(academico!$Y$43="Muy Alta",academico!$AA$43="Catastrófico"),CONCATENATE("R6C",academico!$O$43),"")</f>
        <v/>
      </c>
      <c r="AL11" s="56" t="str">
        <f>IF(AND(academico!$Y$44="Muy Alta",academico!$AA$44="Catastrófico"),CONCATENATE("R6C",academico!$O$44),"")</f>
        <v/>
      </c>
      <c r="AM11" s="57" t="str">
        <f>IF(AND(academico!$Y$45="Muy Alta",academico!$AA$45="Catastrófico"),CONCATENATE("R6C",academico!$O$45),"")</f>
        <v/>
      </c>
      <c r="AN11" s="83"/>
      <c r="AO11" s="347"/>
      <c r="AP11" s="348"/>
      <c r="AQ11" s="348"/>
      <c r="AR11" s="348"/>
      <c r="AS11" s="348"/>
      <c r="AT11" s="349"/>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86"/>
      <c r="C12" s="286"/>
      <c r="D12" s="287"/>
      <c r="E12" s="327"/>
      <c r="F12" s="328"/>
      <c r="G12" s="328"/>
      <c r="H12" s="328"/>
      <c r="I12" s="329"/>
      <c r="J12" s="52" t="str">
        <f>IF(AND(academico!$Y$46="Muy Alta",academico!$AA$46="Leve"),CONCATENATE("R7C",academico!$O$46),"")</f>
        <v/>
      </c>
      <c r="K12" s="53" t="str">
        <f>IF(AND(academico!$Y$47="Muy Alta",academico!$AA$47="Leve"),CONCATENATE("R7C",academico!$O$47),"")</f>
        <v/>
      </c>
      <c r="L12" s="53" t="str">
        <f>IF(AND(academico!$Y$48="Muy Alta",academico!$AA$48="Leve"),CONCATENATE("R7C",academico!$O$48),"")</f>
        <v/>
      </c>
      <c r="M12" s="53" t="str">
        <f>IF(AND(academico!$Y$49="Muy Alta",academico!$AA$49="Leve"),CONCATENATE("R7C",academico!$O$49),"")</f>
        <v/>
      </c>
      <c r="N12" s="53" t="str">
        <f>IF(AND(academico!$Y$50="Muy Alta",academico!$AA$50="Leve"),CONCATENATE("R7C",academico!$O$50),"")</f>
        <v/>
      </c>
      <c r="O12" s="54" t="str">
        <f>IF(AND(academico!$Y$51="Muy Alta",academico!$AA$51="Leve"),CONCATENATE("R7C",academico!$O$51),"")</f>
        <v/>
      </c>
      <c r="P12" s="52" t="str">
        <f>IF(AND(academico!$Y$46="Muy Alta",academico!$AA$46="Menor"),CONCATENATE("R7C",academico!$O$46),"")</f>
        <v/>
      </c>
      <c r="Q12" s="53" t="str">
        <f>IF(AND(academico!$Y$47="Muy Alta",academico!$AA$47="Menor"),CONCATENATE("R7C",academico!$O$47),"")</f>
        <v/>
      </c>
      <c r="R12" s="53" t="str">
        <f>IF(AND(academico!$Y$48="Muy Alta",academico!$AA$48="Menor"),CONCATENATE("R7C",academico!$O$48),"")</f>
        <v/>
      </c>
      <c r="S12" s="53" t="str">
        <f>IF(AND(academico!$Y$49="Muy Alta",academico!$AA$49="Menor"),CONCATENATE("R7C",academico!$O$49),"")</f>
        <v/>
      </c>
      <c r="T12" s="53" t="str">
        <f>IF(AND(academico!$Y$50="Muy Alta",academico!$AA$50="Menor"),CONCATENATE("R7C",academico!$O$50),"")</f>
        <v/>
      </c>
      <c r="U12" s="54" t="str">
        <f>IF(AND(academico!$Y$51="Muy Alta",academico!$AA$51="Menor"),CONCATENATE("R7C",academico!$O$51),"")</f>
        <v/>
      </c>
      <c r="V12" s="52" t="str">
        <f>IF(AND(academico!$Y$46="Muy Alta",academico!$AA$46="Moderado"),CONCATENATE("R7C",academico!$O$46),"")</f>
        <v/>
      </c>
      <c r="W12" s="53" t="str">
        <f>IF(AND(academico!$Y$47="Muy Alta",academico!$AA$47="Moderado"),CONCATENATE("R7C",academico!$O$47),"")</f>
        <v/>
      </c>
      <c r="X12" s="53" t="str">
        <f>IF(AND(academico!$Y$48="Muy Alta",academico!$AA$48="Moderado"),CONCATENATE("R7C",academico!$O$48),"")</f>
        <v/>
      </c>
      <c r="Y12" s="53" t="str">
        <f>IF(AND(academico!$Y$49="Muy Alta",academico!$AA$49="Moderado"),CONCATENATE("R7C",academico!$O$49),"")</f>
        <v/>
      </c>
      <c r="Z12" s="53" t="str">
        <f>IF(AND(academico!$Y$50="Muy Alta",academico!$AA$50="Moderado"),CONCATENATE("R7C",academico!$O$50),"")</f>
        <v/>
      </c>
      <c r="AA12" s="54" t="str">
        <f>IF(AND(academico!$Y$51="Muy Alta",academico!$AA$51="Moderado"),CONCATENATE("R7C",academico!$O$51),"")</f>
        <v/>
      </c>
      <c r="AB12" s="52" t="str">
        <f>IF(AND(academico!$Y$46="Muy Alta",academico!$AA$46="Mayor"),CONCATENATE("R7C",academico!$O$46),"")</f>
        <v/>
      </c>
      <c r="AC12" s="53" t="str">
        <f>IF(AND(academico!$Y$47="Muy Alta",academico!$AA$47="Mayor"),CONCATENATE("R7C",academico!$O$47),"")</f>
        <v/>
      </c>
      <c r="AD12" s="53" t="str">
        <f>IF(AND(academico!$Y$48="Muy Alta",academico!$AA$48="Mayor"),CONCATENATE("R7C",academico!$O$48),"")</f>
        <v/>
      </c>
      <c r="AE12" s="53" t="str">
        <f>IF(AND(academico!$Y$49="Muy Alta",academico!$AA$49="Mayor"),CONCATENATE("R7C",academico!$O$49),"")</f>
        <v/>
      </c>
      <c r="AF12" s="53" t="str">
        <f>IF(AND(academico!$Y$50="Muy Alta",academico!$AA$50="Mayor"),CONCATENATE("R7C",academico!$O$50),"")</f>
        <v/>
      </c>
      <c r="AG12" s="54" t="str">
        <f>IF(AND(academico!$Y$51="Muy Alta",academico!$AA$51="Mayor"),CONCATENATE("R7C",academico!$O$51),"")</f>
        <v/>
      </c>
      <c r="AH12" s="55" t="str">
        <f>IF(AND(academico!$Y$46="Muy Alta",academico!$AA$46="Catastrófico"),CONCATENATE("R7C",academico!$O$46),"")</f>
        <v/>
      </c>
      <c r="AI12" s="56" t="str">
        <f>IF(AND(academico!$Y$47="Muy Alta",academico!$AA$47="Catastrófico"),CONCATENATE("R7C",academico!$O$47),"")</f>
        <v/>
      </c>
      <c r="AJ12" s="56" t="str">
        <f>IF(AND(academico!$Y$48="Muy Alta",academico!$AA$48="Catastrófico"),CONCATENATE("R7C",academico!$O$48),"")</f>
        <v/>
      </c>
      <c r="AK12" s="56" t="str">
        <f>IF(AND(academico!$Y$49="Muy Alta",academico!$AA$49="Catastrófico"),CONCATENATE("R7C",academico!$O$49),"")</f>
        <v/>
      </c>
      <c r="AL12" s="56" t="str">
        <f>IF(AND(academico!$Y$50="Muy Alta",academico!$AA$50="Catastrófico"),CONCATENATE("R7C",academico!$O$50),"")</f>
        <v/>
      </c>
      <c r="AM12" s="57" t="str">
        <f>IF(AND(academico!$Y$51="Muy Alta",academico!$AA$51="Catastrófico"),CONCATENATE("R7C",academico!$O$51),"")</f>
        <v/>
      </c>
      <c r="AN12" s="83"/>
      <c r="AO12" s="347"/>
      <c r="AP12" s="348"/>
      <c r="AQ12" s="348"/>
      <c r="AR12" s="348"/>
      <c r="AS12" s="348"/>
      <c r="AT12" s="349"/>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86"/>
      <c r="C13" s="286"/>
      <c r="D13" s="287"/>
      <c r="E13" s="327"/>
      <c r="F13" s="328"/>
      <c r="G13" s="328"/>
      <c r="H13" s="328"/>
      <c r="I13" s="329"/>
      <c r="J13" s="52" t="str">
        <f>IF(AND(academico!$Y$52="Muy Alta",academico!$AA$52="Leve"),CONCATENATE("R8C",academico!$O$52),"")</f>
        <v/>
      </c>
      <c r="K13" s="53" t="str">
        <f>IF(AND(academico!$Y$53="Muy Alta",academico!$AA$53="Leve"),CONCATENATE("R8C",academico!$O$53),"")</f>
        <v/>
      </c>
      <c r="L13" s="53" t="str">
        <f>IF(AND(academico!$Y$54="Muy Alta",academico!$AA$54="Leve"),CONCATENATE("R8C",academico!$O$54),"")</f>
        <v/>
      </c>
      <c r="M13" s="53" t="str">
        <f>IF(AND(academico!$Y$55="Muy Alta",academico!$AA$55="Leve"),CONCATENATE("R8C",academico!$O$55),"")</f>
        <v/>
      </c>
      <c r="N13" s="53" t="str">
        <f>IF(AND(academico!$Y$56="Muy Alta",academico!$AA$56="Leve"),CONCATENATE("R8C",academico!$O$56),"")</f>
        <v/>
      </c>
      <c r="O13" s="54" t="str">
        <f>IF(AND(academico!$Y$57="Muy Alta",academico!$AA$57="Leve"),CONCATENATE("R8C",academico!$O$57),"")</f>
        <v/>
      </c>
      <c r="P13" s="52" t="str">
        <f>IF(AND(academico!$Y$52="Muy Alta",academico!$AA$52="Menor"),CONCATENATE("R8C",academico!$O$52),"")</f>
        <v/>
      </c>
      <c r="Q13" s="53" t="str">
        <f>IF(AND(academico!$Y$53="Muy Alta",academico!$AA$53="Menor"),CONCATENATE("R8C",academico!$O$53),"")</f>
        <v/>
      </c>
      <c r="R13" s="53" t="str">
        <f>IF(AND(academico!$Y$54="Muy Alta",academico!$AA$54="Menor"),CONCATENATE("R8C",academico!$O$54),"")</f>
        <v/>
      </c>
      <c r="S13" s="53" t="str">
        <f>IF(AND(academico!$Y$55="Muy Alta",academico!$AA$55="Menor"),CONCATENATE("R8C",academico!$O$55),"")</f>
        <v/>
      </c>
      <c r="T13" s="53" t="str">
        <f>IF(AND(academico!$Y$56="Muy Alta",academico!$AA$56="Menor"),CONCATENATE("R8C",academico!$O$56),"")</f>
        <v/>
      </c>
      <c r="U13" s="54" t="str">
        <f>IF(AND(academico!$Y$57="Muy Alta",academico!$AA$57="Menor"),CONCATENATE("R8C",academico!$O$57),"")</f>
        <v/>
      </c>
      <c r="V13" s="52" t="str">
        <f>IF(AND(academico!$Y$52="Muy Alta",academico!$AA$52="Moderado"),CONCATENATE("R8C",academico!$O$52),"")</f>
        <v/>
      </c>
      <c r="W13" s="53" t="str">
        <f>IF(AND(academico!$Y$53="Muy Alta",academico!$AA$53="Moderado"),CONCATENATE("R8C",academico!$O$53),"")</f>
        <v/>
      </c>
      <c r="X13" s="53" t="str">
        <f>IF(AND(academico!$Y$54="Muy Alta",academico!$AA$54="Moderado"),CONCATENATE("R8C",academico!$O$54),"")</f>
        <v/>
      </c>
      <c r="Y13" s="53" t="str">
        <f>IF(AND(academico!$Y$55="Muy Alta",academico!$AA$55="Moderado"),CONCATENATE("R8C",academico!$O$55),"")</f>
        <v/>
      </c>
      <c r="Z13" s="53" t="str">
        <f>IF(AND(academico!$Y$56="Muy Alta",academico!$AA$56="Moderado"),CONCATENATE("R8C",academico!$O$56),"")</f>
        <v/>
      </c>
      <c r="AA13" s="54" t="str">
        <f>IF(AND(academico!$Y$57="Muy Alta",academico!$AA$57="Moderado"),CONCATENATE("R8C",academico!$O$57),"")</f>
        <v/>
      </c>
      <c r="AB13" s="52" t="str">
        <f>IF(AND(academico!$Y$52="Muy Alta",academico!$AA$52="Mayor"),CONCATENATE("R8C",academico!$O$52),"")</f>
        <v/>
      </c>
      <c r="AC13" s="53" t="str">
        <f>IF(AND(academico!$Y$53="Muy Alta",academico!$AA$53="Mayor"),CONCATENATE("R8C",academico!$O$53),"")</f>
        <v/>
      </c>
      <c r="AD13" s="53" t="str">
        <f>IF(AND(academico!$Y$54="Muy Alta",academico!$AA$54="Mayor"),CONCATENATE("R8C",academico!$O$54),"")</f>
        <v/>
      </c>
      <c r="AE13" s="53" t="str">
        <f>IF(AND(academico!$Y$55="Muy Alta",academico!$AA$55="Mayor"),CONCATENATE("R8C",academico!$O$55),"")</f>
        <v/>
      </c>
      <c r="AF13" s="53" t="str">
        <f>IF(AND(academico!$Y$56="Muy Alta",academico!$AA$56="Mayor"),CONCATENATE("R8C",academico!$O$56),"")</f>
        <v/>
      </c>
      <c r="AG13" s="54" t="str">
        <f>IF(AND(academico!$Y$57="Muy Alta",academico!$AA$57="Mayor"),CONCATENATE("R8C",academico!$O$57),"")</f>
        <v/>
      </c>
      <c r="AH13" s="55" t="str">
        <f>IF(AND(academico!$Y$52="Muy Alta",academico!$AA$52="Catastrófico"),CONCATENATE("R8C",academico!$O$52),"")</f>
        <v/>
      </c>
      <c r="AI13" s="56" t="str">
        <f>IF(AND(academico!$Y$53="Muy Alta",academico!$AA$53="Catastrófico"),CONCATENATE("R8C",academico!$O$53),"")</f>
        <v/>
      </c>
      <c r="AJ13" s="56" t="str">
        <f>IF(AND(academico!$Y$54="Muy Alta",academico!$AA$54="Catastrófico"),CONCATENATE("R8C",academico!$O$54),"")</f>
        <v/>
      </c>
      <c r="AK13" s="56" t="str">
        <f>IF(AND(academico!$Y$55="Muy Alta",academico!$AA$55="Catastrófico"),CONCATENATE("R8C",academico!$O$55),"")</f>
        <v/>
      </c>
      <c r="AL13" s="56" t="str">
        <f>IF(AND(academico!$Y$56="Muy Alta",academico!$AA$56="Catastrófico"),CONCATENATE("R8C",academico!$O$56),"")</f>
        <v/>
      </c>
      <c r="AM13" s="57" t="str">
        <f>IF(AND(academico!$Y$57="Muy Alta",academico!$AA$57="Catastrófico"),CONCATENATE("R8C",academico!$O$57),"")</f>
        <v/>
      </c>
      <c r="AN13" s="83"/>
      <c r="AO13" s="347"/>
      <c r="AP13" s="348"/>
      <c r="AQ13" s="348"/>
      <c r="AR13" s="348"/>
      <c r="AS13" s="348"/>
      <c r="AT13" s="349"/>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86"/>
      <c r="C14" s="286"/>
      <c r="D14" s="287"/>
      <c r="E14" s="327"/>
      <c r="F14" s="328"/>
      <c r="G14" s="328"/>
      <c r="H14" s="328"/>
      <c r="I14" s="329"/>
      <c r="J14" s="52" t="str">
        <f>IF(AND(academico!$Y$58="Muy Alta",academico!$AA$58="Leve"),CONCATENATE("R9C",academico!$O$58),"")</f>
        <v/>
      </c>
      <c r="K14" s="53" t="str">
        <f>IF(AND(academico!$Y$59="Muy Alta",academico!$AA$59="Leve"),CONCATENATE("R9C",academico!$O$59),"")</f>
        <v/>
      </c>
      <c r="L14" s="53" t="str">
        <f>IF(AND(academico!$Y$60="Muy Alta",academico!$AA$60="Leve"),CONCATENATE("R9C",academico!$O$60),"")</f>
        <v/>
      </c>
      <c r="M14" s="53" t="str">
        <f>IF(AND(academico!$Y$61="Muy Alta",academico!$AA$61="Leve"),CONCATENATE("R9C",academico!$O$61),"")</f>
        <v/>
      </c>
      <c r="N14" s="53" t="str">
        <f>IF(AND(academico!$Y$62="Muy Alta",academico!$AA$62="Leve"),CONCATENATE("R9C",academico!$O$62),"")</f>
        <v/>
      </c>
      <c r="O14" s="54" t="str">
        <f>IF(AND(academico!$Y$63="Muy Alta",academico!$AA$63="Leve"),CONCATENATE("R9C",academico!$O$63),"")</f>
        <v/>
      </c>
      <c r="P14" s="52" t="str">
        <f>IF(AND(academico!$Y$58="Muy Alta",academico!$AA$58="Menor"),CONCATENATE("R9C",academico!$O$58),"")</f>
        <v/>
      </c>
      <c r="Q14" s="53" t="str">
        <f>IF(AND(academico!$Y$59="Muy Alta",academico!$AA$59="Menor"),CONCATENATE("R9C",academico!$O$59),"")</f>
        <v/>
      </c>
      <c r="R14" s="53" t="str">
        <f>IF(AND(academico!$Y$60="Muy Alta",academico!$AA$60="Menor"),CONCATENATE("R9C",academico!$O$60),"")</f>
        <v/>
      </c>
      <c r="S14" s="53" t="str">
        <f>IF(AND(academico!$Y$61="Muy Alta",academico!$AA$61="Menor"),CONCATENATE("R9C",academico!$O$61),"")</f>
        <v/>
      </c>
      <c r="T14" s="53" t="str">
        <f>IF(AND(academico!$Y$62="Muy Alta",academico!$AA$62="Menor"),CONCATENATE("R9C",academico!$O$62),"")</f>
        <v/>
      </c>
      <c r="U14" s="54" t="str">
        <f>IF(AND(academico!$Y$63="Muy Alta",academico!$AA$63="Menor"),CONCATENATE("R9C",academico!$O$63),"")</f>
        <v/>
      </c>
      <c r="V14" s="52" t="str">
        <f>IF(AND(academico!$Y$58="Muy Alta",academico!$AA$58="Moderado"),CONCATENATE("R9C",academico!$O$58),"")</f>
        <v/>
      </c>
      <c r="W14" s="53" t="str">
        <f>IF(AND(academico!$Y$59="Muy Alta",academico!$AA$59="Moderado"),CONCATENATE("R9C",academico!$O$59),"")</f>
        <v/>
      </c>
      <c r="X14" s="53" t="str">
        <f>IF(AND(academico!$Y$60="Muy Alta",academico!$AA$60="Moderado"),CONCATENATE("R9C",academico!$O$60),"")</f>
        <v/>
      </c>
      <c r="Y14" s="53" t="str">
        <f>IF(AND(academico!$Y$61="Muy Alta",academico!$AA$61="Moderado"),CONCATENATE("R9C",academico!$O$61),"")</f>
        <v/>
      </c>
      <c r="Z14" s="53" t="str">
        <f>IF(AND(academico!$Y$62="Muy Alta",academico!$AA$62="Moderado"),CONCATENATE("R9C",academico!$O$62),"")</f>
        <v/>
      </c>
      <c r="AA14" s="54" t="str">
        <f>IF(AND(academico!$Y$63="Muy Alta",academico!$AA$63="Moderado"),CONCATENATE("R9C",academico!$O$63),"")</f>
        <v/>
      </c>
      <c r="AB14" s="52" t="str">
        <f>IF(AND(academico!$Y$58="Muy Alta",academico!$AA$58="Mayor"),CONCATENATE("R9C",academico!$O$58),"")</f>
        <v/>
      </c>
      <c r="AC14" s="53" t="str">
        <f>IF(AND(academico!$Y$59="Muy Alta",academico!$AA$59="Mayor"),CONCATENATE("R9C",academico!$O$59),"")</f>
        <v/>
      </c>
      <c r="AD14" s="53" t="str">
        <f>IF(AND(academico!$Y$60="Muy Alta",academico!$AA$60="Mayor"),CONCATENATE("R9C",academico!$O$60),"")</f>
        <v/>
      </c>
      <c r="AE14" s="53" t="str">
        <f>IF(AND(academico!$Y$61="Muy Alta",academico!$AA$61="Mayor"),CONCATENATE("R9C",academico!$O$61),"")</f>
        <v/>
      </c>
      <c r="AF14" s="53" t="str">
        <f>IF(AND(academico!$Y$62="Muy Alta",academico!$AA$62="Mayor"),CONCATENATE("R9C",academico!$O$62),"")</f>
        <v/>
      </c>
      <c r="AG14" s="54" t="str">
        <f>IF(AND(academico!$Y$63="Muy Alta",academico!$AA$63="Mayor"),CONCATENATE("R9C",academico!$O$63),"")</f>
        <v/>
      </c>
      <c r="AH14" s="55" t="str">
        <f>IF(AND(academico!$Y$58="Muy Alta",academico!$AA$58="Catastrófico"),CONCATENATE("R9C",academico!$O$58),"")</f>
        <v/>
      </c>
      <c r="AI14" s="56" t="str">
        <f>IF(AND(academico!$Y$59="Muy Alta",academico!$AA$59="Catastrófico"),CONCATENATE("R9C",academico!$O$59),"")</f>
        <v/>
      </c>
      <c r="AJ14" s="56" t="str">
        <f>IF(AND(academico!$Y$60="Muy Alta",academico!$AA$60="Catastrófico"),CONCATENATE("R9C",academico!$O$60),"")</f>
        <v/>
      </c>
      <c r="AK14" s="56" t="str">
        <f>IF(AND(academico!$Y$61="Muy Alta",academico!$AA$61="Catastrófico"),CONCATENATE("R9C",academico!$O$61),"")</f>
        <v/>
      </c>
      <c r="AL14" s="56" t="str">
        <f>IF(AND(academico!$Y$62="Muy Alta",academico!$AA$62="Catastrófico"),CONCATENATE("R9C",academico!$O$62),"")</f>
        <v/>
      </c>
      <c r="AM14" s="57" t="str">
        <f>IF(AND(academico!$Y$63="Muy Alta",academico!$AA$63="Catastrófico"),CONCATENATE("R9C",academico!$O$63),"")</f>
        <v/>
      </c>
      <c r="AN14" s="83"/>
      <c r="AO14" s="347"/>
      <c r="AP14" s="348"/>
      <c r="AQ14" s="348"/>
      <c r="AR14" s="348"/>
      <c r="AS14" s="348"/>
      <c r="AT14" s="349"/>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86"/>
      <c r="C15" s="286"/>
      <c r="D15" s="287"/>
      <c r="E15" s="330"/>
      <c r="F15" s="331"/>
      <c r="G15" s="331"/>
      <c r="H15" s="331"/>
      <c r="I15" s="332"/>
      <c r="J15" s="58" t="str">
        <f>IF(AND(academico!$Y$64="Muy Alta",academico!$AA$64="Leve"),CONCATENATE("R10C",academico!$O$64),"")</f>
        <v/>
      </c>
      <c r="K15" s="59" t="str">
        <f>IF(AND(academico!$Y$65="Muy Alta",academico!$AA$65="Leve"),CONCATENATE("R10C",academico!$O$65),"")</f>
        <v/>
      </c>
      <c r="L15" s="59" t="str">
        <f>IF(AND(academico!$Y$66="Muy Alta",academico!$AA$66="Leve"),CONCATENATE("R10C",academico!$O$66),"")</f>
        <v/>
      </c>
      <c r="M15" s="59" t="str">
        <f>IF(AND(academico!$Y$67="Muy Alta",academico!$AA$67="Leve"),CONCATENATE("R10C",academico!$O$67),"")</f>
        <v/>
      </c>
      <c r="N15" s="59" t="str">
        <f>IF(AND(academico!$Y$68="Muy Alta",academico!$AA$68="Leve"),CONCATENATE("R10C",academico!$O$68),"")</f>
        <v/>
      </c>
      <c r="O15" s="60" t="str">
        <f>IF(AND(academico!$Y$69="Muy Alta",academico!$AA$69="Leve"),CONCATENATE("R10C",academico!$O$69),"")</f>
        <v/>
      </c>
      <c r="P15" s="52" t="str">
        <f>IF(AND(academico!$Y$64="Muy Alta",academico!$AA$64="Menor"),CONCATENATE("R10C",academico!$O$64),"")</f>
        <v/>
      </c>
      <c r="Q15" s="53" t="str">
        <f>IF(AND(academico!$Y$65="Muy Alta",academico!$AA$65="Menor"),CONCATENATE("R10C",academico!$O$65),"")</f>
        <v/>
      </c>
      <c r="R15" s="53" t="str">
        <f>IF(AND(academico!$Y$66="Muy Alta",academico!$AA$66="Menor"),CONCATENATE("R10C",academico!$O$66),"")</f>
        <v/>
      </c>
      <c r="S15" s="53" t="str">
        <f>IF(AND(academico!$Y$67="Muy Alta",academico!$AA$67="Menor"),CONCATENATE("R10C",academico!$O$67),"")</f>
        <v/>
      </c>
      <c r="T15" s="53" t="str">
        <f>IF(AND(academico!$Y$68="Muy Alta",academico!$AA$68="Menor"),CONCATENATE("R10C",academico!$O$68),"")</f>
        <v/>
      </c>
      <c r="U15" s="54" t="str">
        <f>IF(AND(academico!$Y$69="Muy Alta",academico!$AA$69="Menor"),CONCATENATE("R10C",academico!$O$69),"")</f>
        <v/>
      </c>
      <c r="V15" s="58" t="str">
        <f>IF(AND(academico!$Y$64="Muy Alta",academico!$AA$64="Moderado"),CONCATENATE("R10C",academico!$O$64),"")</f>
        <v/>
      </c>
      <c r="W15" s="59" t="str">
        <f>IF(AND(academico!$Y$65="Muy Alta",academico!$AA$65="Moderado"),CONCATENATE("R10C",academico!$O$65),"")</f>
        <v/>
      </c>
      <c r="X15" s="59" t="str">
        <f>IF(AND(academico!$Y$66="Muy Alta",academico!$AA$66="Moderado"),CONCATENATE("R10C",academico!$O$66),"")</f>
        <v/>
      </c>
      <c r="Y15" s="59" t="str">
        <f>IF(AND(academico!$Y$67="Muy Alta",academico!$AA$67="Moderado"),CONCATENATE("R10C",academico!$O$67),"")</f>
        <v/>
      </c>
      <c r="Z15" s="59" t="str">
        <f>IF(AND(academico!$Y$68="Muy Alta",academico!$AA$68="Moderado"),CONCATENATE("R10C",academico!$O$68),"")</f>
        <v/>
      </c>
      <c r="AA15" s="60" t="str">
        <f>IF(AND(academico!$Y$69="Muy Alta",academico!$AA$69="Moderado"),CONCATENATE("R10C",academico!$O$69),"")</f>
        <v/>
      </c>
      <c r="AB15" s="52" t="str">
        <f>IF(AND(academico!$Y$64="Muy Alta",academico!$AA$64="Mayor"),CONCATENATE("R10C",academico!$O$64),"")</f>
        <v/>
      </c>
      <c r="AC15" s="53" t="str">
        <f>IF(AND(academico!$Y$65="Muy Alta",academico!$AA$65="Mayor"),CONCATENATE("R10C",academico!$O$65),"")</f>
        <v/>
      </c>
      <c r="AD15" s="53" t="str">
        <f>IF(AND(academico!$Y$66="Muy Alta",academico!$AA$66="Mayor"),CONCATENATE("R10C",academico!$O$66),"")</f>
        <v/>
      </c>
      <c r="AE15" s="53" t="str">
        <f>IF(AND(academico!$Y$67="Muy Alta",academico!$AA$67="Mayor"),CONCATENATE("R10C",academico!$O$67),"")</f>
        <v/>
      </c>
      <c r="AF15" s="53" t="str">
        <f>IF(AND(academico!$Y$68="Muy Alta",academico!$AA$68="Mayor"),CONCATENATE("R10C",academico!$O$68),"")</f>
        <v/>
      </c>
      <c r="AG15" s="54" t="str">
        <f>IF(AND(academico!$Y$69="Muy Alta",academico!$AA$69="Mayor"),CONCATENATE("R10C",academico!$O$69),"")</f>
        <v/>
      </c>
      <c r="AH15" s="61" t="str">
        <f>IF(AND(academico!$Y$64="Muy Alta",academico!$AA$64="Catastrófico"),CONCATENATE("R10C",academico!$O$64),"")</f>
        <v/>
      </c>
      <c r="AI15" s="62" t="str">
        <f>IF(AND(academico!$Y$65="Muy Alta",academico!$AA$65="Catastrófico"),CONCATENATE("R10C",academico!$O$65),"")</f>
        <v/>
      </c>
      <c r="AJ15" s="62" t="str">
        <f>IF(AND(academico!$Y$66="Muy Alta",academico!$AA$66="Catastrófico"),CONCATENATE("R10C",academico!$O$66),"")</f>
        <v/>
      </c>
      <c r="AK15" s="62" t="str">
        <f>IF(AND(academico!$Y$67="Muy Alta",academico!$AA$67="Catastrófico"),CONCATENATE("R10C",academico!$O$67),"")</f>
        <v/>
      </c>
      <c r="AL15" s="62" t="str">
        <f>IF(AND(academico!$Y$68="Muy Alta",academico!$AA$68="Catastrófico"),CONCATENATE("R10C",academico!$O$68),"")</f>
        <v/>
      </c>
      <c r="AM15" s="63" t="str">
        <f>IF(AND(academico!$Y$69="Muy Alta",academico!$AA$69="Catastrófico"),CONCATENATE("R10C",academico!$O$69),"")</f>
        <v/>
      </c>
      <c r="AN15" s="83"/>
      <c r="AO15" s="350"/>
      <c r="AP15" s="351"/>
      <c r="AQ15" s="351"/>
      <c r="AR15" s="351"/>
      <c r="AS15" s="351"/>
      <c r="AT15" s="352"/>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86"/>
      <c r="C16" s="286"/>
      <c r="D16" s="287"/>
      <c r="E16" s="324" t="s">
        <v>115</v>
      </c>
      <c r="F16" s="325"/>
      <c r="G16" s="325"/>
      <c r="H16" s="325"/>
      <c r="I16" s="325"/>
      <c r="J16" s="64" t="str">
        <f>IF(AND(academico!$Y$10="Alta",academico!$AA$10="Leve"),CONCATENATE("R1C",academico!$O$10),"")</f>
        <v/>
      </c>
      <c r="K16" s="65" t="str">
        <f>IF(AND(academico!$Y$11="Alta",academico!$AA$11="Leve"),CONCATENATE("R1C",academico!$O$11),"")</f>
        <v/>
      </c>
      <c r="L16" s="65" t="str">
        <f>IF(AND(academico!$Y$12="Alta",academico!$AA$12="Leve"),CONCATENATE("R1C",academico!$O$12),"")</f>
        <v/>
      </c>
      <c r="M16" s="65" t="str">
        <f>IF(AND(academico!$Y$13="Alta",academico!$AA$13="Leve"),CONCATENATE("R1C",academico!$O$13),"")</f>
        <v/>
      </c>
      <c r="N16" s="65" t="str">
        <f>IF(AND(academico!$Y$14="Alta",academico!$AA$14="Leve"),CONCATENATE("R1C",academico!$O$14),"")</f>
        <v/>
      </c>
      <c r="O16" s="66" t="str">
        <f>IF(AND(academico!$Y$15="Alta",academico!$AA$15="Leve"),CONCATENATE("R1C",academico!$O$15),"")</f>
        <v/>
      </c>
      <c r="P16" s="64" t="str">
        <f>IF(AND(academico!$Y$10="Alta",academico!$AA$10="Menor"),CONCATENATE("R1C",academico!$O$10),"")</f>
        <v/>
      </c>
      <c r="Q16" s="65" t="str">
        <f>IF(AND(academico!$Y$11="Alta",academico!$AA$11="Menor"),CONCATENATE("R1C",academico!$O$11),"")</f>
        <v/>
      </c>
      <c r="R16" s="65" t="str">
        <f>IF(AND(academico!$Y$12="Alta",academico!$AA$12="Menor"),CONCATENATE("R1C",academico!$O$12),"")</f>
        <v/>
      </c>
      <c r="S16" s="65" t="str">
        <f>IF(AND(academico!$Y$13="Alta",academico!$AA$13="Menor"),CONCATENATE("R1C",academico!$O$13),"")</f>
        <v/>
      </c>
      <c r="T16" s="65" t="str">
        <f>IF(AND(academico!$Y$14="Alta",academico!$AA$14="Menor"),CONCATENATE("R1C",academico!$O$14),"")</f>
        <v/>
      </c>
      <c r="U16" s="66" t="str">
        <f>IF(AND(academico!$Y$15="Alta",academico!$AA$15="Menor"),CONCATENATE("R1C",academico!$O$15),"")</f>
        <v/>
      </c>
      <c r="V16" s="46" t="str">
        <f>IF(AND(academico!$Y$10="Alta",academico!$AA$10="Moderado"),CONCATENATE("R1C",academico!$O$10),"")</f>
        <v/>
      </c>
      <c r="W16" s="47" t="str">
        <f>IF(AND(academico!$Y$11="Alta",academico!$AA$11="Moderado"),CONCATENATE("R1C",academico!$O$11),"")</f>
        <v/>
      </c>
      <c r="X16" s="47" t="str">
        <f>IF(AND(academico!$Y$12="Alta",academico!$AA$12="Moderado"),CONCATENATE("R1C",academico!$O$12),"")</f>
        <v/>
      </c>
      <c r="Y16" s="47" t="str">
        <f>IF(AND(academico!$Y$13="Alta",academico!$AA$13="Moderado"),CONCATENATE("R1C",academico!$O$13),"")</f>
        <v/>
      </c>
      <c r="Z16" s="47" t="str">
        <f>IF(AND(academico!$Y$14="Alta",academico!$AA$14="Moderado"),CONCATENATE("R1C",academico!$O$14),"")</f>
        <v/>
      </c>
      <c r="AA16" s="48" t="str">
        <f>IF(AND(academico!$Y$15="Alta",academico!$AA$15="Moderado"),CONCATENATE("R1C",academico!$O$15),"")</f>
        <v/>
      </c>
      <c r="AB16" s="46" t="str">
        <f>IF(AND(academico!$Y$10="Alta",academico!$AA$10="Mayor"),CONCATENATE("R1C",academico!$O$10),"")</f>
        <v/>
      </c>
      <c r="AC16" s="47" t="str">
        <f>IF(AND(academico!$Y$11="Alta",academico!$AA$11="Mayor"),CONCATENATE("R1C",academico!$O$11),"")</f>
        <v/>
      </c>
      <c r="AD16" s="47" t="str">
        <f>IF(AND(academico!$Y$12="Alta",academico!$AA$12="Mayor"),CONCATENATE("R1C",academico!$O$12),"")</f>
        <v/>
      </c>
      <c r="AE16" s="47" t="str">
        <f>IF(AND(academico!$Y$13="Alta",academico!$AA$13="Mayor"),CONCATENATE("R1C",academico!$O$13),"")</f>
        <v/>
      </c>
      <c r="AF16" s="47" t="str">
        <f>IF(AND(academico!$Y$14="Alta",academico!$AA$14="Mayor"),CONCATENATE("R1C",academico!$O$14),"")</f>
        <v/>
      </c>
      <c r="AG16" s="48" t="str">
        <f>IF(AND(academico!$Y$15="Alta",academico!$AA$15="Mayor"),CONCATENATE("R1C",academico!$O$15),"")</f>
        <v/>
      </c>
      <c r="AH16" s="49" t="str">
        <f>IF(AND(academico!$Y$10="Alta",academico!$AA$10="Catastrófico"),CONCATENATE("R1C",academico!$O$10),"")</f>
        <v/>
      </c>
      <c r="AI16" s="50" t="str">
        <f>IF(AND(academico!$Y$11="Alta",academico!$AA$11="Catastrófico"),CONCATENATE("R1C",academico!$O$11),"")</f>
        <v/>
      </c>
      <c r="AJ16" s="50" t="str">
        <f>IF(AND(academico!$Y$12="Alta",academico!$AA$12="Catastrófico"),CONCATENATE("R1C",academico!$O$12),"")</f>
        <v/>
      </c>
      <c r="AK16" s="50" t="str">
        <f>IF(AND(academico!$Y$13="Alta",academico!$AA$13="Catastrófico"),CONCATENATE("R1C",academico!$O$13),"")</f>
        <v/>
      </c>
      <c r="AL16" s="50" t="str">
        <f>IF(AND(academico!$Y$14="Alta",academico!$AA$14="Catastrófico"),CONCATENATE("R1C",academico!$O$14),"")</f>
        <v/>
      </c>
      <c r="AM16" s="51" t="str">
        <f>IF(AND(academico!$Y$15="Alta",academico!$AA$15="Catastrófico"),CONCATENATE("R1C",academico!$O$15),"")</f>
        <v/>
      </c>
      <c r="AN16" s="83"/>
      <c r="AO16" s="334" t="s">
        <v>80</v>
      </c>
      <c r="AP16" s="335"/>
      <c r="AQ16" s="335"/>
      <c r="AR16" s="335"/>
      <c r="AS16" s="335"/>
      <c r="AT16" s="336"/>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86"/>
      <c r="C17" s="286"/>
      <c r="D17" s="287"/>
      <c r="E17" s="343"/>
      <c r="F17" s="328"/>
      <c r="G17" s="328"/>
      <c r="H17" s="328"/>
      <c r="I17" s="328"/>
      <c r="J17" s="67" t="str">
        <f>IF(AND(academico!$Y$16="Alta",academico!$AA$16="Leve"),CONCATENATE("R2C",academico!$O$16),"")</f>
        <v/>
      </c>
      <c r="K17" s="68" t="str">
        <f>IF(AND(academico!$Y$17="Alta",academico!$AA$17="Leve"),CONCATENATE("R2C",academico!$O$17),"")</f>
        <v/>
      </c>
      <c r="L17" s="68" t="str">
        <f>IF(AND(academico!$Y$18="Alta",academico!$AA$18="Leve"),CONCATENATE("R2C",academico!$O$18),"")</f>
        <v/>
      </c>
      <c r="M17" s="68" t="str">
        <f>IF(AND(academico!$Y$19="Alta",academico!$AA$19="Leve"),CONCATENATE("R2C",academico!$O$19),"")</f>
        <v/>
      </c>
      <c r="N17" s="68" t="str">
        <f>IF(AND(academico!$Y$20="Alta",academico!$AA$20="Leve"),CONCATENATE("R2C",academico!$O$20),"")</f>
        <v/>
      </c>
      <c r="O17" s="69" t="str">
        <f>IF(AND(academico!$Y$21="Alta",academico!$AA$21="Leve"),CONCATENATE("R2C",academico!$O$21),"")</f>
        <v/>
      </c>
      <c r="P17" s="67" t="str">
        <f>IF(AND(academico!$Y$16="Alta",academico!$AA$16="Menor"),CONCATENATE("R2C",academico!$O$16),"")</f>
        <v/>
      </c>
      <c r="Q17" s="68" t="str">
        <f>IF(AND(academico!$Y$17="Alta",academico!$AA$17="Menor"),CONCATENATE("R2C",academico!$O$17),"")</f>
        <v/>
      </c>
      <c r="R17" s="68" t="str">
        <f>IF(AND(academico!$Y$18="Alta",academico!$AA$18="Menor"),CONCATENATE("R2C",academico!$O$18),"")</f>
        <v/>
      </c>
      <c r="S17" s="68" t="str">
        <f>IF(AND(academico!$Y$19="Alta",academico!$AA$19="Menor"),CONCATENATE("R2C",academico!$O$19),"")</f>
        <v/>
      </c>
      <c r="T17" s="68" t="str">
        <f>IF(AND(academico!$Y$20="Alta",academico!$AA$20="Menor"),CONCATENATE("R2C",academico!$O$20),"")</f>
        <v/>
      </c>
      <c r="U17" s="69" t="str">
        <f>IF(AND(academico!$Y$21="Alta",academico!$AA$21="Menor"),CONCATENATE("R2C",academico!$O$21),"")</f>
        <v/>
      </c>
      <c r="V17" s="52" t="str">
        <f>IF(AND(academico!$Y$16="Alta",academico!$AA$16="Moderado"),CONCATENATE("R2C",academico!$O$16),"")</f>
        <v/>
      </c>
      <c r="W17" s="53" t="str">
        <f>IF(AND(academico!$Y$17="Alta",academico!$AA$17="Moderado"),CONCATENATE("R2C",academico!$O$17),"")</f>
        <v/>
      </c>
      <c r="X17" s="53" t="str">
        <f>IF(AND(academico!$Y$18="Alta",academico!$AA$18="Moderado"),CONCATENATE("R2C",academico!$O$18),"")</f>
        <v/>
      </c>
      <c r="Y17" s="53" t="str">
        <f>IF(AND(academico!$Y$19="Alta",academico!$AA$19="Moderado"),CONCATENATE("R2C",academico!$O$19),"")</f>
        <v/>
      </c>
      <c r="Z17" s="53" t="str">
        <f>IF(AND(academico!$Y$20="Alta",academico!$AA$20="Moderado"),CONCATENATE("R2C",academico!$O$20),"")</f>
        <v/>
      </c>
      <c r="AA17" s="54" t="str">
        <f>IF(AND(academico!$Y$21="Alta",academico!$AA$21="Moderado"),CONCATENATE("R2C",academico!$O$21),"")</f>
        <v/>
      </c>
      <c r="AB17" s="52" t="str">
        <f>IF(AND(academico!$Y$16="Alta",academico!$AA$16="Mayor"),CONCATENATE("R2C",academico!$O$16),"")</f>
        <v/>
      </c>
      <c r="AC17" s="53" t="str">
        <f>IF(AND(academico!$Y$17="Alta",academico!$AA$17="Mayor"),CONCATENATE("R2C",academico!$O$17),"")</f>
        <v/>
      </c>
      <c r="AD17" s="53" t="str">
        <f>IF(AND(academico!$Y$18="Alta",academico!$AA$18="Mayor"),CONCATENATE("R2C",academico!$O$18),"")</f>
        <v/>
      </c>
      <c r="AE17" s="53" t="str">
        <f>IF(AND(academico!$Y$19="Alta",academico!$AA$19="Mayor"),CONCATENATE("R2C",academico!$O$19),"")</f>
        <v/>
      </c>
      <c r="AF17" s="53" t="str">
        <f>IF(AND(academico!$Y$20="Alta",academico!$AA$20="Mayor"),CONCATENATE("R2C",academico!$O$20),"")</f>
        <v/>
      </c>
      <c r="AG17" s="54" t="str">
        <f>IF(AND(academico!$Y$21="Alta",academico!$AA$21="Mayor"),CONCATENATE("R2C",academico!$O$21),"")</f>
        <v/>
      </c>
      <c r="AH17" s="55" t="str">
        <f>IF(AND(academico!$Y$16="Alta",academico!$AA$16="Catastrófico"),CONCATENATE("R2C",academico!$O$16),"")</f>
        <v/>
      </c>
      <c r="AI17" s="56" t="str">
        <f>IF(AND(academico!$Y$17="Alta",academico!$AA$17="Catastrófico"),CONCATENATE("R2C",academico!$O$17),"")</f>
        <v/>
      </c>
      <c r="AJ17" s="56" t="str">
        <f>IF(AND(academico!$Y$18="Alta",academico!$AA$18="Catastrófico"),CONCATENATE("R2C",academico!$O$18),"")</f>
        <v/>
      </c>
      <c r="AK17" s="56" t="str">
        <f>IF(AND(academico!$Y$19="Alta",academico!$AA$19="Catastrófico"),CONCATENATE("R2C",academico!$O$19),"")</f>
        <v/>
      </c>
      <c r="AL17" s="56" t="str">
        <f>IF(AND(academico!$Y$20="Alta",academico!$AA$20="Catastrófico"),CONCATENATE("R2C",academico!$O$20),"")</f>
        <v/>
      </c>
      <c r="AM17" s="57" t="str">
        <f>IF(AND(academico!$Y$21="Alta",academico!$AA$21="Catastrófico"),CONCATENATE("R2C",academico!$O$21),"")</f>
        <v/>
      </c>
      <c r="AN17" s="83"/>
      <c r="AO17" s="337"/>
      <c r="AP17" s="338"/>
      <c r="AQ17" s="338"/>
      <c r="AR17" s="338"/>
      <c r="AS17" s="338"/>
      <c r="AT17" s="339"/>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86"/>
      <c r="C18" s="286"/>
      <c r="D18" s="287"/>
      <c r="E18" s="327"/>
      <c r="F18" s="328"/>
      <c r="G18" s="328"/>
      <c r="H18" s="328"/>
      <c r="I18" s="328"/>
      <c r="J18" s="67" t="str">
        <f>IF(AND(academico!$Y$22="Alta",academico!$AA$22="Leve"),CONCATENATE("R3C",academico!$O$22),"")</f>
        <v/>
      </c>
      <c r="K18" s="68" t="str">
        <f>IF(AND(academico!$Y$23="Alta",academico!$AA$23="Leve"),CONCATENATE("R3C",academico!$O$23),"")</f>
        <v/>
      </c>
      <c r="L18" s="68" t="str">
        <f>IF(AND(academico!$Y$24="Alta",academico!$AA$24="Leve"),CONCATENATE("R3C",academico!$O$24),"")</f>
        <v/>
      </c>
      <c r="M18" s="68" t="str">
        <f>IF(AND(academico!$Y$25="Alta",academico!$AA$25="Leve"),CONCATENATE("R3C",academico!$O$25),"")</f>
        <v/>
      </c>
      <c r="N18" s="68" t="str">
        <f>IF(AND(academico!$Y$26="Alta",academico!$AA$26="Leve"),CONCATENATE("R3C",academico!$O$26),"")</f>
        <v/>
      </c>
      <c r="O18" s="69" t="str">
        <f>IF(AND(academico!$Y$27="Alta",academico!$AA$27="Leve"),CONCATENATE("R3C",academico!$O$27),"")</f>
        <v/>
      </c>
      <c r="P18" s="67" t="str">
        <f>IF(AND(academico!$Y$22="Alta",academico!$AA$22="Menor"),CONCATENATE("R3C",academico!$O$22),"")</f>
        <v/>
      </c>
      <c r="Q18" s="68" t="str">
        <f>IF(AND(academico!$Y$23="Alta",academico!$AA$23="Menor"),CONCATENATE("R3C",academico!$O$23),"")</f>
        <v/>
      </c>
      <c r="R18" s="68" t="str">
        <f>IF(AND(academico!$Y$24="Alta",academico!$AA$24="Menor"),CONCATENATE("R3C",academico!$O$24),"")</f>
        <v/>
      </c>
      <c r="S18" s="68" t="str">
        <f>IF(AND(academico!$Y$25="Alta",academico!$AA$25="Menor"),CONCATENATE("R3C",academico!$O$25),"")</f>
        <v/>
      </c>
      <c r="T18" s="68" t="str">
        <f>IF(AND(academico!$Y$26="Alta",academico!$AA$26="Menor"),CONCATENATE("R3C",academico!$O$26),"")</f>
        <v/>
      </c>
      <c r="U18" s="69" t="str">
        <f>IF(AND(academico!$Y$27="Alta",academico!$AA$27="Menor"),CONCATENATE("R3C",academico!$O$27),"")</f>
        <v/>
      </c>
      <c r="V18" s="52" t="str">
        <f>IF(AND(academico!$Y$22="Alta",academico!$AA$22="Moderado"),CONCATENATE("R3C",academico!$O$22),"")</f>
        <v/>
      </c>
      <c r="W18" s="53" t="str">
        <f>IF(AND(academico!$Y$23="Alta",academico!$AA$23="Moderado"),CONCATENATE("R3C",academico!$O$23),"")</f>
        <v/>
      </c>
      <c r="X18" s="53" t="str">
        <f>IF(AND(academico!$Y$24="Alta",academico!$AA$24="Moderado"),CONCATENATE("R3C",academico!$O$24),"")</f>
        <v/>
      </c>
      <c r="Y18" s="53" t="str">
        <f>IF(AND(academico!$Y$25="Alta",academico!$AA$25="Moderado"),CONCATENATE("R3C",academico!$O$25),"")</f>
        <v/>
      </c>
      <c r="Z18" s="53" t="str">
        <f>IF(AND(academico!$Y$26="Alta",academico!$AA$26="Moderado"),CONCATENATE("R3C",academico!$O$26),"")</f>
        <v/>
      </c>
      <c r="AA18" s="54" t="str">
        <f>IF(AND(academico!$Y$27="Alta",academico!$AA$27="Moderado"),CONCATENATE("R3C",academico!$O$27),"")</f>
        <v/>
      </c>
      <c r="AB18" s="52" t="str">
        <f>IF(AND(academico!$Y$22="Alta",academico!$AA$22="Mayor"),CONCATENATE("R3C",academico!$O$22),"")</f>
        <v/>
      </c>
      <c r="AC18" s="53" t="str">
        <f>IF(AND(academico!$Y$23="Alta",academico!$AA$23="Mayor"),CONCATENATE("R3C",academico!$O$23),"")</f>
        <v/>
      </c>
      <c r="AD18" s="53" t="str">
        <f>IF(AND(academico!$Y$24="Alta",academico!$AA$24="Mayor"),CONCATENATE("R3C",academico!$O$24),"")</f>
        <v/>
      </c>
      <c r="AE18" s="53" t="str">
        <f>IF(AND(academico!$Y$25="Alta",academico!$AA$25="Mayor"),CONCATENATE("R3C",academico!$O$25),"")</f>
        <v/>
      </c>
      <c r="AF18" s="53" t="str">
        <f>IF(AND(academico!$Y$26="Alta",academico!$AA$26="Mayor"),CONCATENATE("R3C",academico!$O$26),"")</f>
        <v/>
      </c>
      <c r="AG18" s="54" t="str">
        <f>IF(AND(academico!$Y$27="Alta",academico!$AA$27="Mayor"),CONCATENATE("R3C",academico!$O$27),"")</f>
        <v/>
      </c>
      <c r="AH18" s="55" t="str">
        <f>IF(AND(academico!$Y$22="Alta",academico!$AA$22="Catastrófico"),CONCATENATE("R3C",academico!$O$22),"")</f>
        <v/>
      </c>
      <c r="AI18" s="56" t="str">
        <f>IF(AND(academico!$Y$23="Alta",academico!$AA$23="Catastrófico"),CONCATENATE("R3C",academico!$O$23),"")</f>
        <v/>
      </c>
      <c r="AJ18" s="56" t="str">
        <f>IF(AND(academico!$Y$24="Alta",academico!$AA$24="Catastrófico"),CONCATENATE("R3C",academico!$O$24),"")</f>
        <v/>
      </c>
      <c r="AK18" s="56" t="str">
        <f>IF(AND(academico!$Y$25="Alta",academico!$AA$25="Catastrófico"),CONCATENATE("R3C",academico!$O$25),"")</f>
        <v/>
      </c>
      <c r="AL18" s="56" t="str">
        <f>IF(AND(academico!$Y$26="Alta",academico!$AA$26="Catastrófico"),CONCATENATE("R3C",academico!$O$26),"")</f>
        <v/>
      </c>
      <c r="AM18" s="57" t="str">
        <f>IF(AND(academico!$Y$27="Alta",academico!$AA$27="Catastrófico"),CONCATENATE("R3C",academico!$O$27),"")</f>
        <v/>
      </c>
      <c r="AN18" s="83"/>
      <c r="AO18" s="337"/>
      <c r="AP18" s="338"/>
      <c r="AQ18" s="338"/>
      <c r="AR18" s="338"/>
      <c r="AS18" s="338"/>
      <c r="AT18" s="339"/>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86"/>
      <c r="C19" s="286"/>
      <c r="D19" s="287"/>
      <c r="E19" s="327"/>
      <c r="F19" s="328"/>
      <c r="G19" s="328"/>
      <c r="H19" s="328"/>
      <c r="I19" s="328"/>
      <c r="J19" s="67" t="str">
        <f>IF(AND(academico!$Y$28="Alta",academico!$AA$28="Leve"),CONCATENATE("R4C",academico!$O$28),"")</f>
        <v/>
      </c>
      <c r="K19" s="68" t="str">
        <f>IF(AND(academico!$Y$29="Alta",academico!$AA$29="Leve"),CONCATENATE("R4C",academico!$O$29),"")</f>
        <v/>
      </c>
      <c r="L19" s="68" t="str">
        <f>IF(AND(academico!$Y$30="Alta",academico!$AA$30="Leve"),CONCATENATE("R4C",academico!$O$30),"")</f>
        <v/>
      </c>
      <c r="M19" s="68" t="str">
        <f>IF(AND(academico!$Y$31="Alta",academico!$AA$31="Leve"),CONCATENATE("R4C",academico!$O$31),"")</f>
        <v/>
      </c>
      <c r="N19" s="68" t="str">
        <f>IF(AND(academico!$Y$32="Alta",academico!$AA$32="Leve"),CONCATENATE("R4C",academico!$O$32),"")</f>
        <v/>
      </c>
      <c r="O19" s="69" t="str">
        <f>IF(AND(academico!$Y$33="Alta",academico!$AA$33="Leve"),CONCATENATE("R4C",academico!$O$33),"")</f>
        <v/>
      </c>
      <c r="P19" s="67" t="str">
        <f>IF(AND(academico!$Y$28="Alta",academico!$AA$28="Menor"),CONCATENATE("R4C",academico!$O$28),"")</f>
        <v/>
      </c>
      <c r="Q19" s="68" t="str">
        <f>IF(AND(academico!$Y$29="Alta",academico!$AA$29="Menor"),CONCATENATE("R4C",academico!$O$29),"")</f>
        <v/>
      </c>
      <c r="R19" s="68" t="str">
        <f>IF(AND(academico!$Y$30="Alta",academico!$AA$30="Menor"),CONCATENATE("R4C",academico!$O$30),"")</f>
        <v/>
      </c>
      <c r="S19" s="68" t="str">
        <f>IF(AND(academico!$Y$31="Alta",academico!$AA$31="Menor"),CONCATENATE("R4C",academico!$O$31),"")</f>
        <v/>
      </c>
      <c r="T19" s="68" t="str">
        <f>IF(AND(academico!$Y$32="Alta",academico!$AA$32="Menor"),CONCATENATE("R4C",academico!$O$32),"")</f>
        <v/>
      </c>
      <c r="U19" s="69" t="str">
        <f>IF(AND(academico!$Y$33="Alta",academico!$AA$33="Menor"),CONCATENATE("R4C",academico!$O$33),"")</f>
        <v/>
      </c>
      <c r="V19" s="52" t="str">
        <f>IF(AND(academico!$Y$28="Alta",academico!$AA$28="Moderado"),CONCATENATE("R4C",academico!$O$28),"")</f>
        <v/>
      </c>
      <c r="W19" s="53" t="str">
        <f>IF(AND(academico!$Y$29="Alta",academico!$AA$29="Moderado"),CONCATENATE("R4C",academico!$O$29),"")</f>
        <v/>
      </c>
      <c r="X19" s="53" t="str">
        <f>IF(AND(academico!$Y$30="Alta",academico!$AA$30="Moderado"),CONCATENATE("R4C",academico!$O$30),"")</f>
        <v/>
      </c>
      <c r="Y19" s="53" t="str">
        <f>IF(AND(academico!$Y$31="Alta",academico!$AA$31="Moderado"),CONCATENATE("R4C",academico!$O$31),"")</f>
        <v/>
      </c>
      <c r="Z19" s="53" t="str">
        <f>IF(AND(academico!$Y$32="Alta",academico!$AA$32="Moderado"),CONCATENATE("R4C",academico!$O$32),"")</f>
        <v/>
      </c>
      <c r="AA19" s="54" t="str">
        <f>IF(AND(academico!$Y$33="Alta",academico!$AA$33="Moderado"),CONCATENATE("R4C",academico!$O$33),"")</f>
        <v/>
      </c>
      <c r="AB19" s="52" t="str">
        <f>IF(AND(academico!$Y$28="Alta",academico!$AA$28="Mayor"),CONCATENATE("R4C",academico!$O$28),"")</f>
        <v/>
      </c>
      <c r="AC19" s="53" t="str">
        <f>IF(AND(academico!$Y$29="Alta",academico!$AA$29="Mayor"),CONCATENATE("R4C",academico!$O$29),"")</f>
        <v/>
      </c>
      <c r="AD19" s="53" t="str">
        <f>IF(AND(academico!$Y$30="Alta",academico!$AA$30="Mayor"),CONCATENATE("R4C",academico!$O$30),"")</f>
        <v/>
      </c>
      <c r="AE19" s="53" t="str">
        <f>IF(AND(academico!$Y$31="Alta",academico!$AA$31="Mayor"),CONCATENATE("R4C",academico!$O$31),"")</f>
        <v/>
      </c>
      <c r="AF19" s="53" t="str">
        <f>IF(AND(academico!$Y$32="Alta",academico!$AA$32="Mayor"),CONCATENATE("R4C",academico!$O$32),"")</f>
        <v/>
      </c>
      <c r="AG19" s="54" t="str">
        <f>IF(AND(academico!$Y$33="Alta",academico!$AA$33="Mayor"),CONCATENATE("R4C",academico!$O$33),"")</f>
        <v/>
      </c>
      <c r="AH19" s="55" t="str">
        <f>IF(AND(academico!$Y$28="Alta",academico!$AA$28="Catastrófico"),CONCATENATE("R4C",academico!$O$28),"")</f>
        <v/>
      </c>
      <c r="AI19" s="56" t="str">
        <f>IF(AND(academico!$Y$29="Alta",academico!$AA$29="Catastrófico"),CONCATENATE("R4C",academico!$O$29),"")</f>
        <v/>
      </c>
      <c r="AJ19" s="56" t="str">
        <f>IF(AND(academico!$Y$30="Alta",academico!$AA$30="Catastrófico"),CONCATENATE("R4C",academico!$O$30),"")</f>
        <v/>
      </c>
      <c r="AK19" s="56" t="str">
        <f>IF(AND(academico!$Y$31="Alta",academico!$AA$31="Catastrófico"),CONCATENATE("R4C",academico!$O$31),"")</f>
        <v/>
      </c>
      <c r="AL19" s="56" t="str">
        <f>IF(AND(academico!$Y$32="Alta",academico!$AA$32="Catastrófico"),CONCATENATE("R4C",academico!$O$32),"")</f>
        <v/>
      </c>
      <c r="AM19" s="57" t="str">
        <f>IF(AND(academico!$Y$33="Alta",academico!$AA$33="Catastrófico"),CONCATENATE("R4C",academico!$O$33),"")</f>
        <v/>
      </c>
      <c r="AN19" s="83"/>
      <c r="AO19" s="337"/>
      <c r="AP19" s="338"/>
      <c r="AQ19" s="338"/>
      <c r="AR19" s="338"/>
      <c r="AS19" s="338"/>
      <c r="AT19" s="339"/>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86"/>
      <c r="C20" s="286"/>
      <c r="D20" s="287"/>
      <c r="E20" s="327"/>
      <c r="F20" s="328"/>
      <c r="G20" s="328"/>
      <c r="H20" s="328"/>
      <c r="I20" s="328"/>
      <c r="J20" s="67" t="str">
        <f>IF(AND(academico!$Y$34="Alta",academico!$AA$34="Leve"),CONCATENATE("R5C",academico!$O$34),"")</f>
        <v/>
      </c>
      <c r="K20" s="68" t="str">
        <f>IF(AND(academico!$Y$35="Alta",academico!$AA$35="Leve"),CONCATENATE("R5C",academico!$O$35),"")</f>
        <v/>
      </c>
      <c r="L20" s="68" t="str">
        <f>IF(AND(academico!$Y$36="Alta",academico!$AA$36="Leve"),CONCATENATE("R5C",academico!$O$36),"")</f>
        <v/>
      </c>
      <c r="M20" s="68" t="str">
        <f>IF(AND(academico!$Y$37="Alta",academico!$AA$37="Leve"),CONCATENATE("R5C",academico!$O$37),"")</f>
        <v/>
      </c>
      <c r="N20" s="68" t="str">
        <f>IF(AND(academico!$Y$38="Alta",academico!$AA$38="Leve"),CONCATENATE("R5C",academico!$O$38),"")</f>
        <v/>
      </c>
      <c r="O20" s="69" t="str">
        <f>IF(AND(academico!$Y$39="Alta",academico!$AA$39="Leve"),CONCATENATE("R5C",academico!$O$39),"")</f>
        <v/>
      </c>
      <c r="P20" s="67" t="str">
        <f>IF(AND(academico!$Y$34="Alta",academico!$AA$34="Menor"),CONCATENATE("R5C",academico!$O$34),"")</f>
        <v/>
      </c>
      <c r="Q20" s="68" t="str">
        <f>IF(AND(academico!$Y$35="Alta",academico!$AA$35="Menor"),CONCATENATE("R5C",academico!$O$35),"")</f>
        <v/>
      </c>
      <c r="R20" s="68" t="str">
        <f>IF(AND(academico!$Y$36="Alta",academico!$AA$36="Menor"),CONCATENATE("R5C",academico!$O$36),"")</f>
        <v/>
      </c>
      <c r="S20" s="68" t="str">
        <f>IF(AND(academico!$Y$37="Alta",academico!$AA$37="Menor"),CONCATENATE("R5C",academico!$O$37),"")</f>
        <v/>
      </c>
      <c r="T20" s="68" t="str">
        <f>IF(AND(academico!$Y$38="Alta",academico!$AA$38="Menor"),CONCATENATE("R5C",academico!$O$38),"")</f>
        <v/>
      </c>
      <c r="U20" s="69" t="str">
        <f>IF(AND(academico!$Y$39="Alta",academico!$AA$39="Menor"),CONCATENATE("R5C",academico!$O$39),"")</f>
        <v/>
      </c>
      <c r="V20" s="52" t="str">
        <f>IF(AND(academico!$Y$34="Alta",academico!$AA$34="Moderado"),CONCATENATE("R5C",academico!$O$34),"")</f>
        <v/>
      </c>
      <c r="W20" s="53" t="str">
        <f>IF(AND(academico!$Y$35="Alta",academico!$AA$35="Moderado"),CONCATENATE("R5C",academico!$O$35),"")</f>
        <v/>
      </c>
      <c r="X20" s="53" t="str">
        <f>IF(AND(academico!$Y$36="Alta",academico!$AA$36="Moderado"),CONCATENATE("R5C",academico!$O$36),"")</f>
        <v/>
      </c>
      <c r="Y20" s="53" t="str">
        <f>IF(AND(academico!$Y$37="Alta",academico!$AA$37="Moderado"),CONCATENATE("R5C",academico!$O$37),"")</f>
        <v/>
      </c>
      <c r="Z20" s="53" t="str">
        <f>IF(AND(academico!$Y$38="Alta",academico!$AA$38="Moderado"),CONCATENATE("R5C",academico!$O$38),"")</f>
        <v/>
      </c>
      <c r="AA20" s="54" t="str">
        <f>IF(AND(academico!$Y$39="Alta",academico!$AA$39="Moderado"),CONCATENATE("R5C",academico!$O$39),"")</f>
        <v/>
      </c>
      <c r="AB20" s="52" t="str">
        <f>IF(AND(academico!$Y$34="Alta",academico!$AA$34="Mayor"),CONCATENATE("R5C",academico!$O$34),"")</f>
        <v/>
      </c>
      <c r="AC20" s="53" t="str">
        <f>IF(AND(academico!$Y$35="Alta",academico!$AA$35="Mayor"),CONCATENATE("R5C",academico!$O$35),"")</f>
        <v/>
      </c>
      <c r="AD20" s="53" t="str">
        <f>IF(AND(academico!$Y$36="Alta",academico!$AA$36="Mayor"),CONCATENATE("R5C",academico!$O$36),"")</f>
        <v/>
      </c>
      <c r="AE20" s="53" t="str">
        <f>IF(AND(academico!$Y$37="Alta",academico!$AA$37="Mayor"),CONCATENATE("R5C",academico!$O$37),"")</f>
        <v/>
      </c>
      <c r="AF20" s="53" t="str">
        <f>IF(AND(academico!$Y$38="Alta",academico!$AA$38="Mayor"),CONCATENATE("R5C",academico!$O$38),"")</f>
        <v/>
      </c>
      <c r="AG20" s="54" t="str">
        <f>IF(AND(academico!$Y$39="Alta",academico!$AA$39="Mayor"),CONCATENATE("R5C",academico!$O$39),"")</f>
        <v/>
      </c>
      <c r="AH20" s="55" t="str">
        <f>IF(AND(academico!$Y$34="Alta",academico!$AA$34="Catastrófico"),CONCATENATE("R5C",academico!$O$34),"")</f>
        <v/>
      </c>
      <c r="AI20" s="56" t="str">
        <f>IF(AND(academico!$Y$35="Alta",academico!$AA$35="Catastrófico"),CONCATENATE("R5C",academico!$O$35),"")</f>
        <v/>
      </c>
      <c r="AJ20" s="56" t="str">
        <f>IF(AND(academico!$Y$36="Alta",academico!$AA$36="Catastrófico"),CONCATENATE("R5C",academico!$O$36),"")</f>
        <v/>
      </c>
      <c r="AK20" s="56" t="str">
        <f>IF(AND(academico!$Y$37="Alta",academico!$AA$37="Catastrófico"),CONCATENATE("R5C",academico!$O$37),"")</f>
        <v/>
      </c>
      <c r="AL20" s="56" t="str">
        <f>IF(AND(academico!$Y$38="Alta",academico!$AA$38="Catastrófico"),CONCATENATE("R5C",academico!$O$38),"")</f>
        <v/>
      </c>
      <c r="AM20" s="57" t="str">
        <f>IF(AND(academico!$Y$39="Alta",academico!$AA$39="Catastrófico"),CONCATENATE("R5C",academico!$O$39),"")</f>
        <v/>
      </c>
      <c r="AN20" s="83"/>
      <c r="AO20" s="337"/>
      <c r="AP20" s="338"/>
      <c r="AQ20" s="338"/>
      <c r="AR20" s="338"/>
      <c r="AS20" s="338"/>
      <c r="AT20" s="339"/>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86"/>
      <c r="C21" s="286"/>
      <c r="D21" s="287"/>
      <c r="E21" s="327"/>
      <c r="F21" s="328"/>
      <c r="G21" s="328"/>
      <c r="H21" s="328"/>
      <c r="I21" s="328"/>
      <c r="J21" s="67" t="str">
        <f>IF(AND(academico!$Y$40="Alta",academico!$AA$40="Leve"),CONCATENATE("R6C",academico!$O$40),"")</f>
        <v/>
      </c>
      <c r="K21" s="68" t="str">
        <f>IF(AND(academico!$Y$41="Alta",academico!$AA$41="Leve"),CONCATENATE("R6C",academico!$O$41),"")</f>
        <v/>
      </c>
      <c r="L21" s="68" t="str">
        <f>IF(AND(academico!$Y$42="Alta",academico!$AA$42="Leve"),CONCATENATE("R6C",academico!$O$42),"")</f>
        <v/>
      </c>
      <c r="M21" s="68" t="str">
        <f>IF(AND(academico!$Y$43="Alta",academico!$AA$43="Leve"),CONCATENATE("R6C",academico!$O$43),"")</f>
        <v/>
      </c>
      <c r="N21" s="68" t="str">
        <f>IF(AND(academico!$Y$44="Alta",academico!$AA$44="Leve"),CONCATENATE("R6C",academico!$O$44),"")</f>
        <v/>
      </c>
      <c r="O21" s="69" t="str">
        <f>IF(AND(academico!$Y$45="Alta",academico!$AA$45="Leve"),CONCATENATE("R6C",academico!$O$45),"")</f>
        <v/>
      </c>
      <c r="P21" s="67" t="str">
        <f>IF(AND(academico!$Y$40="Alta",academico!$AA$40="Menor"),CONCATENATE("R6C",academico!$O$40),"")</f>
        <v/>
      </c>
      <c r="Q21" s="68" t="str">
        <f>IF(AND(academico!$Y$41="Alta",academico!$AA$41="Menor"),CONCATENATE("R6C",academico!$O$41),"")</f>
        <v/>
      </c>
      <c r="R21" s="68" t="str">
        <f>IF(AND(academico!$Y$42="Alta",academico!$AA$42="Menor"),CONCATENATE("R6C",academico!$O$42),"")</f>
        <v/>
      </c>
      <c r="S21" s="68" t="str">
        <f>IF(AND(academico!$Y$43="Alta",academico!$AA$43="Menor"),CONCATENATE("R6C",academico!$O$43),"")</f>
        <v/>
      </c>
      <c r="T21" s="68" t="str">
        <f>IF(AND(academico!$Y$44="Alta",academico!$AA$44="Menor"),CONCATENATE("R6C",academico!$O$44),"")</f>
        <v/>
      </c>
      <c r="U21" s="69" t="str">
        <f>IF(AND(academico!$Y$45="Alta",academico!$AA$45="Menor"),CONCATENATE("R6C",academico!$O$45),"")</f>
        <v/>
      </c>
      <c r="V21" s="52" t="str">
        <f>IF(AND(academico!$Y$40="Alta",academico!$AA$40="Moderado"),CONCATENATE("R6C",academico!$O$40),"")</f>
        <v/>
      </c>
      <c r="W21" s="53" t="str">
        <f>IF(AND(academico!$Y$41="Alta",academico!$AA$41="Moderado"),CONCATENATE("R6C",academico!$O$41),"")</f>
        <v/>
      </c>
      <c r="X21" s="53" t="str">
        <f>IF(AND(academico!$Y$42="Alta",academico!$AA$42="Moderado"),CONCATENATE("R6C",academico!$O$42),"")</f>
        <v/>
      </c>
      <c r="Y21" s="53" t="str">
        <f>IF(AND(academico!$Y$43="Alta",academico!$AA$43="Moderado"),CONCATENATE("R6C",academico!$O$43),"")</f>
        <v/>
      </c>
      <c r="Z21" s="53" t="str">
        <f>IF(AND(academico!$Y$44="Alta",academico!$AA$44="Moderado"),CONCATENATE("R6C",academico!$O$44),"")</f>
        <v/>
      </c>
      <c r="AA21" s="54" t="str">
        <f>IF(AND(academico!$Y$45="Alta",academico!$AA$45="Moderado"),CONCATENATE("R6C",academico!$O$45),"")</f>
        <v/>
      </c>
      <c r="AB21" s="52" t="str">
        <f>IF(AND(academico!$Y$40="Alta",academico!$AA$40="Mayor"),CONCATENATE("R6C",academico!$O$40),"")</f>
        <v/>
      </c>
      <c r="AC21" s="53" t="str">
        <f>IF(AND(academico!$Y$41="Alta",academico!$AA$41="Mayor"),CONCATENATE("R6C",academico!$O$41),"")</f>
        <v/>
      </c>
      <c r="AD21" s="53" t="str">
        <f>IF(AND(academico!$Y$42="Alta",academico!$AA$42="Mayor"),CONCATENATE("R6C",academico!$O$42),"")</f>
        <v/>
      </c>
      <c r="AE21" s="53" t="str">
        <f>IF(AND(academico!$Y$43="Alta",academico!$AA$43="Mayor"),CONCATENATE("R6C",academico!$O$43),"")</f>
        <v/>
      </c>
      <c r="AF21" s="53" t="str">
        <f>IF(AND(academico!$Y$44="Alta",academico!$AA$44="Mayor"),CONCATENATE("R6C",academico!$O$44),"")</f>
        <v/>
      </c>
      <c r="AG21" s="54" t="str">
        <f>IF(AND(academico!$Y$45="Alta",academico!$AA$45="Mayor"),CONCATENATE("R6C",academico!$O$45),"")</f>
        <v/>
      </c>
      <c r="AH21" s="55" t="str">
        <f>IF(AND(academico!$Y$40="Alta",academico!$AA$40="Catastrófico"),CONCATENATE("R6C",academico!$O$40),"")</f>
        <v/>
      </c>
      <c r="AI21" s="56" t="str">
        <f>IF(AND(academico!$Y$41="Alta",academico!$AA$41="Catastrófico"),CONCATENATE("R6C",academico!$O$41),"")</f>
        <v/>
      </c>
      <c r="AJ21" s="56" t="str">
        <f>IF(AND(academico!$Y$42="Alta",academico!$AA$42="Catastrófico"),CONCATENATE("R6C",academico!$O$42),"")</f>
        <v/>
      </c>
      <c r="AK21" s="56" t="str">
        <f>IF(AND(academico!$Y$43="Alta",academico!$AA$43="Catastrófico"),CONCATENATE("R6C",academico!$O$43),"")</f>
        <v/>
      </c>
      <c r="AL21" s="56" t="str">
        <f>IF(AND(academico!$Y$44="Alta",academico!$AA$44="Catastrófico"),CONCATENATE("R6C",academico!$O$44),"")</f>
        <v/>
      </c>
      <c r="AM21" s="57" t="str">
        <f>IF(AND(academico!$Y$45="Alta",academico!$AA$45="Catastrófico"),CONCATENATE("R6C",academico!$O$45),"")</f>
        <v/>
      </c>
      <c r="AN21" s="83"/>
      <c r="AO21" s="337"/>
      <c r="AP21" s="338"/>
      <c r="AQ21" s="338"/>
      <c r="AR21" s="338"/>
      <c r="AS21" s="338"/>
      <c r="AT21" s="339"/>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86"/>
      <c r="C22" s="286"/>
      <c r="D22" s="287"/>
      <c r="E22" s="327"/>
      <c r="F22" s="328"/>
      <c r="G22" s="328"/>
      <c r="H22" s="328"/>
      <c r="I22" s="328"/>
      <c r="J22" s="67" t="str">
        <f>IF(AND(academico!$Y$46="Alta",academico!$AA$46="Leve"),CONCATENATE("R7C",academico!$O$46),"")</f>
        <v/>
      </c>
      <c r="K22" s="68" t="str">
        <f>IF(AND(academico!$Y$47="Alta",academico!$AA$47="Leve"),CONCATENATE("R7C",academico!$O$47),"")</f>
        <v/>
      </c>
      <c r="L22" s="68" t="str">
        <f>IF(AND(academico!$Y$48="Alta",academico!$AA$48="Leve"),CONCATENATE("R7C",academico!$O$48),"")</f>
        <v/>
      </c>
      <c r="M22" s="68" t="str">
        <f>IF(AND(academico!$Y$49="Alta",academico!$AA$49="Leve"),CONCATENATE("R7C",academico!$O$49),"")</f>
        <v/>
      </c>
      <c r="N22" s="68" t="str">
        <f>IF(AND(academico!$Y$50="Alta",academico!$AA$50="Leve"),CONCATENATE("R7C",academico!$O$50),"")</f>
        <v/>
      </c>
      <c r="O22" s="69" t="str">
        <f>IF(AND(academico!$Y$51="Alta",academico!$AA$51="Leve"),CONCATENATE("R7C",academico!$O$51),"")</f>
        <v/>
      </c>
      <c r="P22" s="67" t="str">
        <f>IF(AND(academico!$Y$46="Alta",academico!$AA$46="Menor"),CONCATENATE("R7C",academico!$O$46),"")</f>
        <v/>
      </c>
      <c r="Q22" s="68" t="str">
        <f>IF(AND(academico!$Y$47="Alta",academico!$AA$47="Menor"),CONCATENATE("R7C",academico!$O$47),"")</f>
        <v/>
      </c>
      <c r="R22" s="68" t="str">
        <f>IF(AND(academico!$Y$48="Alta",academico!$AA$48="Menor"),CONCATENATE("R7C",academico!$O$48),"")</f>
        <v/>
      </c>
      <c r="S22" s="68" t="str">
        <f>IF(AND(academico!$Y$49="Alta",academico!$AA$49="Menor"),CONCATENATE("R7C",academico!$O$49),"")</f>
        <v/>
      </c>
      <c r="T22" s="68" t="str">
        <f>IF(AND(academico!$Y$50="Alta",academico!$AA$50="Menor"),CONCATENATE("R7C",academico!$O$50),"")</f>
        <v/>
      </c>
      <c r="U22" s="69" t="str">
        <f>IF(AND(academico!$Y$51="Alta",academico!$AA$51="Menor"),CONCATENATE("R7C",academico!$O$51),"")</f>
        <v/>
      </c>
      <c r="V22" s="52" t="str">
        <f>IF(AND(academico!$Y$46="Alta",academico!$AA$46="Moderado"),CONCATENATE("R7C",academico!$O$46),"")</f>
        <v/>
      </c>
      <c r="W22" s="53" t="str">
        <f>IF(AND(academico!$Y$47="Alta",academico!$AA$47="Moderado"),CONCATENATE("R7C",academico!$O$47),"")</f>
        <v/>
      </c>
      <c r="X22" s="53" t="str">
        <f>IF(AND(academico!$Y$48="Alta",academico!$AA$48="Moderado"),CONCATENATE("R7C",academico!$O$48),"")</f>
        <v/>
      </c>
      <c r="Y22" s="53" t="str">
        <f>IF(AND(academico!$Y$49="Alta",academico!$AA$49="Moderado"),CONCATENATE("R7C",academico!$O$49),"")</f>
        <v/>
      </c>
      <c r="Z22" s="53" t="str">
        <f>IF(AND(academico!$Y$50="Alta",academico!$AA$50="Moderado"),CONCATENATE("R7C",academico!$O$50),"")</f>
        <v/>
      </c>
      <c r="AA22" s="54" t="str">
        <f>IF(AND(academico!$Y$51="Alta",academico!$AA$51="Moderado"),CONCATENATE("R7C",academico!$O$51),"")</f>
        <v/>
      </c>
      <c r="AB22" s="52" t="str">
        <f>IF(AND(academico!$Y$46="Alta",academico!$AA$46="Mayor"),CONCATENATE("R7C",academico!$O$46),"")</f>
        <v/>
      </c>
      <c r="AC22" s="53" t="str">
        <f>IF(AND(academico!$Y$47="Alta",academico!$AA$47="Mayor"),CONCATENATE("R7C",academico!$O$47),"")</f>
        <v/>
      </c>
      <c r="AD22" s="53" t="str">
        <f>IF(AND(academico!$Y$48="Alta",academico!$AA$48="Mayor"),CONCATENATE("R7C",academico!$O$48),"")</f>
        <v/>
      </c>
      <c r="AE22" s="53" t="str">
        <f>IF(AND(academico!$Y$49="Alta",academico!$AA$49="Mayor"),CONCATENATE("R7C",academico!$O$49),"")</f>
        <v/>
      </c>
      <c r="AF22" s="53" t="str">
        <f>IF(AND(academico!$Y$50="Alta",academico!$AA$50="Mayor"),CONCATENATE("R7C",academico!$O$50),"")</f>
        <v/>
      </c>
      <c r="AG22" s="54" t="str">
        <f>IF(AND(academico!$Y$51="Alta",academico!$AA$51="Mayor"),CONCATENATE("R7C",academico!$O$51),"")</f>
        <v/>
      </c>
      <c r="AH22" s="55" t="str">
        <f>IF(AND(academico!$Y$46="Alta",academico!$AA$46="Catastrófico"),CONCATENATE("R7C",academico!$O$46),"")</f>
        <v/>
      </c>
      <c r="AI22" s="56" t="str">
        <f>IF(AND(academico!$Y$47="Alta",academico!$AA$47="Catastrófico"),CONCATENATE("R7C",academico!$O$47),"")</f>
        <v/>
      </c>
      <c r="AJ22" s="56" t="str">
        <f>IF(AND(academico!$Y$48="Alta",academico!$AA$48="Catastrófico"),CONCATENATE("R7C",academico!$O$48),"")</f>
        <v/>
      </c>
      <c r="AK22" s="56" t="str">
        <f>IF(AND(academico!$Y$49="Alta",academico!$AA$49="Catastrófico"),CONCATENATE("R7C",academico!$O$49),"")</f>
        <v/>
      </c>
      <c r="AL22" s="56" t="str">
        <f>IF(AND(academico!$Y$50="Alta",academico!$AA$50="Catastrófico"),CONCATENATE("R7C",academico!$O$50),"")</f>
        <v/>
      </c>
      <c r="AM22" s="57" t="str">
        <f>IF(AND(academico!$Y$51="Alta",academico!$AA$51="Catastrófico"),CONCATENATE("R7C",academico!$O$51),"")</f>
        <v/>
      </c>
      <c r="AN22" s="83"/>
      <c r="AO22" s="337"/>
      <c r="AP22" s="338"/>
      <c r="AQ22" s="338"/>
      <c r="AR22" s="338"/>
      <c r="AS22" s="338"/>
      <c r="AT22" s="339"/>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86"/>
      <c r="C23" s="286"/>
      <c r="D23" s="287"/>
      <c r="E23" s="327"/>
      <c r="F23" s="328"/>
      <c r="G23" s="328"/>
      <c r="H23" s="328"/>
      <c r="I23" s="328"/>
      <c r="J23" s="67" t="str">
        <f>IF(AND(academico!$Y$52="Alta",academico!$AA$52="Leve"),CONCATENATE("R8C",academico!$O$52),"")</f>
        <v/>
      </c>
      <c r="K23" s="68" t="str">
        <f>IF(AND(academico!$Y$53="Alta",academico!$AA$53="Leve"),CONCATENATE("R8C",academico!$O$53),"")</f>
        <v/>
      </c>
      <c r="L23" s="68" t="str">
        <f>IF(AND(academico!$Y$54="Alta",academico!$AA$54="Leve"),CONCATENATE("R8C",academico!$O$54),"")</f>
        <v/>
      </c>
      <c r="M23" s="68" t="str">
        <f>IF(AND(academico!$Y$55="Alta",academico!$AA$55="Leve"),CONCATENATE("R8C",academico!$O$55),"")</f>
        <v/>
      </c>
      <c r="N23" s="68" t="str">
        <f>IF(AND(academico!$Y$56="Alta",academico!$AA$56="Leve"),CONCATENATE("R8C",academico!$O$56),"")</f>
        <v/>
      </c>
      <c r="O23" s="69" t="str">
        <f>IF(AND(academico!$Y$57="Alta",academico!$AA$57="Leve"),CONCATENATE("R8C",academico!$O$57),"")</f>
        <v/>
      </c>
      <c r="P23" s="67" t="str">
        <f>IF(AND(academico!$Y$52="Alta",academico!$AA$52="Menor"),CONCATENATE("R8C",academico!$O$52),"")</f>
        <v/>
      </c>
      <c r="Q23" s="68" t="str">
        <f>IF(AND(academico!$Y$53="Alta",academico!$AA$53="Menor"),CONCATENATE("R8C",academico!$O$53),"")</f>
        <v/>
      </c>
      <c r="R23" s="68" t="str">
        <f>IF(AND(academico!$Y$54="Alta",academico!$AA$54="Menor"),CONCATENATE("R8C",academico!$O$54),"")</f>
        <v/>
      </c>
      <c r="S23" s="68" t="str">
        <f>IF(AND(academico!$Y$55="Alta",academico!$AA$55="Menor"),CONCATENATE("R8C",academico!$O$55),"")</f>
        <v/>
      </c>
      <c r="T23" s="68" t="str">
        <f>IF(AND(academico!$Y$56="Alta",academico!$AA$56="Menor"),CONCATENATE("R8C",academico!$O$56),"")</f>
        <v/>
      </c>
      <c r="U23" s="69" t="str">
        <f>IF(AND(academico!$Y$57="Alta",academico!$AA$57="Menor"),CONCATENATE("R8C",academico!$O$57),"")</f>
        <v/>
      </c>
      <c r="V23" s="52" t="str">
        <f>IF(AND(academico!$Y$52="Alta",academico!$AA$52="Moderado"),CONCATENATE("R8C",academico!$O$52),"")</f>
        <v/>
      </c>
      <c r="W23" s="53" t="str">
        <f>IF(AND(academico!$Y$53="Alta",academico!$AA$53="Moderado"),CONCATENATE("R8C",academico!$O$53),"")</f>
        <v/>
      </c>
      <c r="X23" s="53" t="str">
        <f>IF(AND(academico!$Y$54="Alta",academico!$AA$54="Moderado"),CONCATENATE("R8C",academico!$O$54),"")</f>
        <v/>
      </c>
      <c r="Y23" s="53" t="str">
        <f>IF(AND(academico!$Y$55="Alta",academico!$AA$55="Moderado"),CONCATENATE("R8C",academico!$O$55),"")</f>
        <v/>
      </c>
      <c r="Z23" s="53" t="str">
        <f>IF(AND(academico!$Y$56="Alta",academico!$AA$56="Moderado"),CONCATENATE("R8C",academico!$O$56),"")</f>
        <v/>
      </c>
      <c r="AA23" s="54" t="str">
        <f>IF(AND(academico!$Y$57="Alta",academico!$AA$57="Moderado"),CONCATENATE("R8C",academico!$O$57),"")</f>
        <v/>
      </c>
      <c r="AB23" s="52" t="str">
        <f>IF(AND(academico!$Y$52="Alta",academico!$AA$52="Mayor"),CONCATENATE("R8C",academico!$O$52),"")</f>
        <v/>
      </c>
      <c r="AC23" s="53" t="str">
        <f>IF(AND(academico!$Y$53="Alta",academico!$AA$53="Mayor"),CONCATENATE("R8C",academico!$O$53),"")</f>
        <v/>
      </c>
      <c r="AD23" s="53" t="str">
        <f>IF(AND(academico!$Y$54="Alta",academico!$AA$54="Mayor"),CONCATENATE("R8C",academico!$O$54),"")</f>
        <v/>
      </c>
      <c r="AE23" s="53" t="str">
        <f>IF(AND(academico!$Y$55="Alta",academico!$AA$55="Mayor"),CONCATENATE("R8C",academico!$O$55),"")</f>
        <v/>
      </c>
      <c r="AF23" s="53" t="str">
        <f>IF(AND(academico!$Y$56="Alta",academico!$AA$56="Mayor"),CONCATENATE("R8C",academico!$O$56),"")</f>
        <v/>
      </c>
      <c r="AG23" s="54" t="str">
        <f>IF(AND(academico!$Y$57="Alta",academico!$AA$57="Mayor"),CONCATENATE("R8C",academico!$O$57),"")</f>
        <v/>
      </c>
      <c r="AH23" s="55" t="str">
        <f>IF(AND(academico!$Y$52="Alta",academico!$AA$52="Catastrófico"),CONCATENATE("R8C",academico!$O$52),"")</f>
        <v/>
      </c>
      <c r="AI23" s="56" t="str">
        <f>IF(AND(academico!$Y$53="Alta",academico!$AA$53="Catastrófico"),CONCATENATE("R8C",academico!$O$53),"")</f>
        <v/>
      </c>
      <c r="AJ23" s="56" t="str">
        <f>IF(AND(academico!$Y$54="Alta",academico!$AA$54="Catastrófico"),CONCATENATE("R8C",academico!$O$54),"")</f>
        <v/>
      </c>
      <c r="AK23" s="56" t="str">
        <f>IF(AND(academico!$Y$55="Alta",academico!$AA$55="Catastrófico"),CONCATENATE("R8C",academico!$O$55),"")</f>
        <v/>
      </c>
      <c r="AL23" s="56" t="str">
        <f>IF(AND(academico!$Y$56="Alta",academico!$AA$56="Catastrófico"),CONCATENATE("R8C",academico!$O$56),"")</f>
        <v/>
      </c>
      <c r="AM23" s="57" t="str">
        <f>IF(AND(academico!$Y$57="Alta",academico!$AA$57="Catastrófico"),CONCATENATE("R8C",academico!$O$57),"")</f>
        <v/>
      </c>
      <c r="AN23" s="83"/>
      <c r="AO23" s="337"/>
      <c r="AP23" s="338"/>
      <c r="AQ23" s="338"/>
      <c r="AR23" s="338"/>
      <c r="AS23" s="338"/>
      <c r="AT23" s="339"/>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86"/>
      <c r="C24" s="286"/>
      <c r="D24" s="287"/>
      <c r="E24" s="327"/>
      <c r="F24" s="328"/>
      <c r="G24" s="328"/>
      <c r="H24" s="328"/>
      <c r="I24" s="328"/>
      <c r="J24" s="67" t="str">
        <f>IF(AND(academico!$Y$58="Alta",academico!$AA$58="Leve"),CONCATENATE("R9C",academico!$O$58),"")</f>
        <v/>
      </c>
      <c r="K24" s="68" t="str">
        <f>IF(AND(academico!$Y$59="Alta",academico!$AA$59="Leve"),CONCATENATE("R9C",academico!$O$59),"")</f>
        <v/>
      </c>
      <c r="L24" s="68" t="str">
        <f>IF(AND(academico!$Y$60="Alta",academico!$AA$60="Leve"),CONCATENATE("R9C",academico!$O$60),"")</f>
        <v/>
      </c>
      <c r="M24" s="68" t="str">
        <f>IF(AND(academico!$Y$61="Alta",academico!$AA$61="Leve"),CONCATENATE("R9C",academico!$O$61),"")</f>
        <v/>
      </c>
      <c r="N24" s="68" t="str">
        <f>IF(AND(academico!$Y$62="Alta",academico!$AA$62="Leve"),CONCATENATE("R9C",academico!$O$62),"")</f>
        <v/>
      </c>
      <c r="O24" s="69" t="str">
        <f>IF(AND(academico!$Y$63="Alta",academico!$AA$63="Leve"),CONCATENATE("R9C",academico!$O$63),"")</f>
        <v/>
      </c>
      <c r="P24" s="67" t="str">
        <f>IF(AND(academico!$Y$58="Alta",academico!$AA$58="Menor"),CONCATENATE("R9C",academico!$O$58),"")</f>
        <v/>
      </c>
      <c r="Q24" s="68" t="str">
        <f>IF(AND(academico!$Y$59="Alta",academico!$AA$59="Menor"),CONCATENATE("R9C",academico!$O$59),"")</f>
        <v/>
      </c>
      <c r="R24" s="68" t="str">
        <f>IF(AND(academico!$Y$60="Alta",academico!$AA$60="Menor"),CONCATENATE("R9C",academico!$O$60),"")</f>
        <v/>
      </c>
      <c r="S24" s="68" t="str">
        <f>IF(AND(academico!$Y$61="Alta",academico!$AA$61="Menor"),CONCATENATE("R9C",academico!$O$61),"")</f>
        <v/>
      </c>
      <c r="T24" s="68" t="str">
        <f>IF(AND(academico!$Y$62="Alta",academico!$AA$62="Menor"),CONCATENATE("R9C",academico!$O$62),"")</f>
        <v/>
      </c>
      <c r="U24" s="69" t="str">
        <f>IF(AND(academico!$Y$63="Alta",academico!$AA$63="Menor"),CONCATENATE("R9C",academico!$O$63),"")</f>
        <v/>
      </c>
      <c r="V24" s="52" t="str">
        <f>IF(AND(academico!$Y$58="Alta",academico!$AA$58="Moderado"),CONCATENATE("R9C",academico!$O$58),"")</f>
        <v/>
      </c>
      <c r="W24" s="53" t="str">
        <f>IF(AND(academico!$Y$59="Alta",academico!$AA$59="Moderado"),CONCATENATE("R9C",academico!$O$59),"")</f>
        <v/>
      </c>
      <c r="X24" s="53" t="str">
        <f>IF(AND(academico!$Y$60="Alta",academico!$AA$60="Moderado"),CONCATENATE("R9C",academico!$O$60),"")</f>
        <v/>
      </c>
      <c r="Y24" s="53" t="str">
        <f>IF(AND(academico!$Y$61="Alta",academico!$AA$61="Moderado"),CONCATENATE("R9C",academico!$O$61),"")</f>
        <v/>
      </c>
      <c r="Z24" s="53" t="str">
        <f>IF(AND(academico!$Y$62="Alta",academico!$AA$62="Moderado"),CONCATENATE("R9C",academico!$O$62),"")</f>
        <v/>
      </c>
      <c r="AA24" s="54" t="str">
        <f>IF(AND(academico!$Y$63="Alta",academico!$AA$63="Moderado"),CONCATENATE("R9C",academico!$O$63),"")</f>
        <v/>
      </c>
      <c r="AB24" s="52" t="str">
        <f>IF(AND(academico!$Y$58="Alta",academico!$AA$58="Mayor"),CONCATENATE("R9C",academico!$O$58),"")</f>
        <v/>
      </c>
      <c r="AC24" s="53" t="str">
        <f>IF(AND(academico!$Y$59="Alta",academico!$AA$59="Mayor"),CONCATENATE("R9C",academico!$O$59),"")</f>
        <v/>
      </c>
      <c r="AD24" s="53" t="str">
        <f>IF(AND(academico!$Y$60="Alta",academico!$AA$60="Mayor"),CONCATENATE("R9C",academico!$O$60),"")</f>
        <v/>
      </c>
      <c r="AE24" s="53" t="str">
        <f>IF(AND(academico!$Y$61="Alta",academico!$AA$61="Mayor"),CONCATENATE("R9C",academico!$O$61),"")</f>
        <v/>
      </c>
      <c r="AF24" s="53" t="str">
        <f>IF(AND(academico!$Y$62="Alta",academico!$AA$62="Mayor"),CONCATENATE("R9C",academico!$O$62),"")</f>
        <v/>
      </c>
      <c r="AG24" s="54" t="str">
        <f>IF(AND(academico!$Y$63="Alta",academico!$AA$63="Mayor"),CONCATENATE("R9C",academico!$O$63),"")</f>
        <v/>
      </c>
      <c r="AH24" s="55" t="str">
        <f>IF(AND(academico!$Y$58="Alta",academico!$AA$58="Catastrófico"),CONCATENATE("R9C",academico!$O$58),"")</f>
        <v/>
      </c>
      <c r="AI24" s="56" t="str">
        <f>IF(AND(academico!$Y$59="Alta",academico!$AA$59="Catastrófico"),CONCATENATE("R9C",academico!$O$59),"")</f>
        <v/>
      </c>
      <c r="AJ24" s="56" t="str">
        <f>IF(AND(academico!$Y$60="Alta",academico!$AA$60="Catastrófico"),CONCATENATE("R9C",academico!$O$60),"")</f>
        <v/>
      </c>
      <c r="AK24" s="56" t="str">
        <f>IF(AND(academico!$Y$61="Alta",academico!$AA$61="Catastrófico"),CONCATENATE("R9C",academico!$O$61),"")</f>
        <v/>
      </c>
      <c r="AL24" s="56" t="str">
        <f>IF(AND(academico!$Y$62="Alta",academico!$AA$62="Catastrófico"),CONCATENATE("R9C",academico!$O$62),"")</f>
        <v/>
      </c>
      <c r="AM24" s="57" t="str">
        <f>IF(AND(academico!$Y$63="Alta",academico!$AA$63="Catastrófico"),CONCATENATE("R9C",academico!$O$63),"")</f>
        <v/>
      </c>
      <c r="AN24" s="83"/>
      <c r="AO24" s="337"/>
      <c r="AP24" s="338"/>
      <c r="AQ24" s="338"/>
      <c r="AR24" s="338"/>
      <c r="AS24" s="338"/>
      <c r="AT24" s="339"/>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86"/>
      <c r="C25" s="286"/>
      <c r="D25" s="287"/>
      <c r="E25" s="330"/>
      <c r="F25" s="331"/>
      <c r="G25" s="331"/>
      <c r="H25" s="331"/>
      <c r="I25" s="331"/>
      <c r="J25" s="70" t="str">
        <f>IF(AND(academico!$Y$64="Alta",academico!$AA$64="Leve"),CONCATENATE("R10C",academico!$O$64),"")</f>
        <v/>
      </c>
      <c r="K25" s="71" t="str">
        <f>IF(AND(academico!$Y$65="Alta",academico!$AA$65="Leve"),CONCATENATE("R10C",academico!$O$65),"")</f>
        <v/>
      </c>
      <c r="L25" s="71" t="str">
        <f>IF(AND(academico!$Y$66="Alta",academico!$AA$66="Leve"),CONCATENATE("R10C",academico!$O$66),"")</f>
        <v/>
      </c>
      <c r="M25" s="71" t="str">
        <f>IF(AND(academico!$Y$67="Alta",academico!$AA$67="Leve"),CONCATENATE("R10C",academico!$O$67),"")</f>
        <v/>
      </c>
      <c r="N25" s="71" t="str">
        <f>IF(AND(academico!$Y$68="Alta",academico!$AA$68="Leve"),CONCATENATE("R10C",academico!$O$68),"")</f>
        <v/>
      </c>
      <c r="O25" s="72" t="str">
        <f>IF(AND(academico!$Y$69="Alta",academico!$AA$69="Leve"),CONCATENATE("R10C",academico!$O$69),"")</f>
        <v/>
      </c>
      <c r="P25" s="70" t="str">
        <f>IF(AND(academico!$Y$64="Alta",academico!$AA$64="Menor"),CONCATENATE("R10C",academico!$O$64),"")</f>
        <v/>
      </c>
      <c r="Q25" s="71" t="str">
        <f>IF(AND(academico!$Y$65="Alta",academico!$AA$65="Menor"),CONCATENATE("R10C",academico!$O$65),"")</f>
        <v/>
      </c>
      <c r="R25" s="71" t="str">
        <f>IF(AND(academico!$Y$66="Alta",academico!$AA$66="Menor"),CONCATENATE("R10C",academico!$O$66),"")</f>
        <v/>
      </c>
      <c r="S25" s="71" t="str">
        <f>IF(AND(academico!$Y$67="Alta",academico!$AA$67="Menor"),CONCATENATE("R10C",academico!$O$67),"")</f>
        <v/>
      </c>
      <c r="T25" s="71" t="str">
        <f>IF(AND(academico!$Y$68="Alta",academico!$AA$68="Menor"),CONCATENATE("R10C",academico!$O$68),"")</f>
        <v/>
      </c>
      <c r="U25" s="72" t="str">
        <f>IF(AND(academico!$Y$69="Alta",academico!$AA$69="Menor"),CONCATENATE("R10C",academico!$O$69),"")</f>
        <v/>
      </c>
      <c r="V25" s="58" t="str">
        <f>IF(AND(academico!$Y$64="Alta",academico!$AA$64="Moderado"),CONCATENATE("R10C",academico!$O$64),"")</f>
        <v/>
      </c>
      <c r="W25" s="59" t="str">
        <f>IF(AND(academico!$Y$65="Alta",academico!$AA$65="Moderado"),CONCATENATE("R10C",academico!$O$65),"")</f>
        <v/>
      </c>
      <c r="X25" s="59" t="str">
        <f>IF(AND(academico!$Y$66="Alta",academico!$AA$66="Moderado"),CONCATENATE("R10C",academico!$O$66),"")</f>
        <v/>
      </c>
      <c r="Y25" s="59" t="str">
        <f>IF(AND(academico!$Y$67="Alta",academico!$AA$67="Moderado"),CONCATENATE("R10C",academico!$O$67),"")</f>
        <v/>
      </c>
      <c r="Z25" s="59" t="str">
        <f>IF(AND(academico!$Y$68="Alta",academico!$AA$68="Moderado"),CONCATENATE("R10C",academico!$O$68),"")</f>
        <v/>
      </c>
      <c r="AA25" s="60" t="str">
        <f>IF(AND(academico!$Y$69="Alta",academico!$AA$69="Moderado"),CONCATENATE("R10C",academico!$O$69),"")</f>
        <v/>
      </c>
      <c r="AB25" s="58" t="str">
        <f>IF(AND(academico!$Y$64="Alta",academico!$AA$64="Mayor"),CONCATENATE("R10C",academico!$O$64),"")</f>
        <v/>
      </c>
      <c r="AC25" s="59" t="str">
        <f>IF(AND(academico!$Y$65="Alta",academico!$AA$65="Mayor"),CONCATENATE("R10C",academico!$O$65),"")</f>
        <v/>
      </c>
      <c r="AD25" s="59" t="str">
        <f>IF(AND(academico!$Y$66="Alta",academico!$AA$66="Mayor"),CONCATENATE("R10C",academico!$O$66),"")</f>
        <v/>
      </c>
      <c r="AE25" s="59" t="str">
        <f>IF(AND(academico!$Y$67="Alta",academico!$AA$67="Mayor"),CONCATENATE("R10C",academico!$O$67),"")</f>
        <v/>
      </c>
      <c r="AF25" s="59" t="str">
        <f>IF(AND(academico!$Y$68="Alta",academico!$AA$68="Mayor"),CONCATENATE("R10C",academico!$O$68),"")</f>
        <v/>
      </c>
      <c r="AG25" s="60" t="str">
        <f>IF(AND(academico!$Y$69="Alta",academico!$AA$69="Mayor"),CONCATENATE("R10C",academico!$O$69),"")</f>
        <v/>
      </c>
      <c r="AH25" s="61" t="str">
        <f>IF(AND(academico!$Y$64="Alta",academico!$AA$64="Catastrófico"),CONCATENATE("R10C",academico!$O$64),"")</f>
        <v/>
      </c>
      <c r="AI25" s="62" t="str">
        <f>IF(AND(academico!$Y$65="Alta",academico!$AA$65="Catastrófico"),CONCATENATE("R10C",academico!$O$65),"")</f>
        <v/>
      </c>
      <c r="AJ25" s="62" t="str">
        <f>IF(AND(academico!$Y$66="Alta",academico!$AA$66="Catastrófico"),CONCATENATE("R10C",academico!$O$66),"")</f>
        <v/>
      </c>
      <c r="AK25" s="62" t="str">
        <f>IF(AND(academico!$Y$67="Alta",academico!$AA$67="Catastrófico"),CONCATENATE("R10C",academico!$O$67),"")</f>
        <v/>
      </c>
      <c r="AL25" s="62" t="str">
        <f>IF(AND(academico!$Y$68="Alta",academico!$AA$68="Catastrófico"),CONCATENATE("R10C",academico!$O$68),"")</f>
        <v/>
      </c>
      <c r="AM25" s="63" t="str">
        <f>IF(AND(academico!$Y$69="Alta",academico!$AA$69="Catastrófico"),CONCATENATE("R10C",academico!$O$69),"")</f>
        <v/>
      </c>
      <c r="AN25" s="83"/>
      <c r="AO25" s="340"/>
      <c r="AP25" s="341"/>
      <c r="AQ25" s="341"/>
      <c r="AR25" s="341"/>
      <c r="AS25" s="341"/>
      <c r="AT25" s="342"/>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86"/>
      <c r="C26" s="286"/>
      <c r="D26" s="287"/>
      <c r="E26" s="324" t="s">
        <v>117</v>
      </c>
      <c r="F26" s="325"/>
      <c r="G26" s="325"/>
      <c r="H26" s="325"/>
      <c r="I26" s="326"/>
      <c r="J26" s="64" t="str">
        <f>IF(AND(academico!$Y$10="Media",academico!$AA$10="Leve"),CONCATENATE("R1C",academico!$O$10),"")</f>
        <v/>
      </c>
      <c r="K26" s="65" t="str">
        <f>IF(AND(academico!$Y$11="Media",academico!$AA$11="Leve"),CONCATENATE("R1C",academico!$O$11),"")</f>
        <v/>
      </c>
      <c r="L26" s="65" t="str">
        <f>IF(AND(academico!$Y$12="Media",academico!$AA$12="Leve"),CONCATENATE("R1C",academico!$O$12),"")</f>
        <v/>
      </c>
      <c r="M26" s="65" t="str">
        <f>IF(AND(academico!$Y$13="Media",academico!$AA$13="Leve"),CONCATENATE("R1C",academico!$O$13),"")</f>
        <v/>
      </c>
      <c r="N26" s="65" t="str">
        <f>IF(AND(academico!$Y$14="Media",academico!$AA$14="Leve"),CONCATENATE("R1C",academico!$O$14),"")</f>
        <v/>
      </c>
      <c r="O26" s="66" t="str">
        <f>IF(AND(academico!$Y$15="Media",academico!$AA$15="Leve"),CONCATENATE("R1C",academico!$O$15),"")</f>
        <v/>
      </c>
      <c r="P26" s="64" t="str">
        <f>IF(AND(academico!$Y$10="Media",academico!$AA$10="Menor"),CONCATENATE("R1C",academico!$O$10),"")</f>
        <v/>
      </c>
      <c r="Q26" s="65" t="str">
        <f>IF(AND(academico!$Y$11="Media",academico!$AA$11="Menor"),CONCATENATE("R1C",academico!$O$11),"")</f>
        <v/>
      </c>
      <c r="R26" s="65" t="str">
        <f>IF(AND(academico!$Y$12="Media",academico!$AA$12="Menor"),CONCATENATE("R1C",academico!$O$12),"")</f>
        <v/>
      </c>
      <c r="S26" s="65" t="str">
        <f>IF(AND(academico!$Y$13="Media",academico!$AA$13="Menor"),CONCATENATE("R1C",academico!$O$13),"")</f>
        <v/>
      </c>
      <c r="T26" s="65" t="str">
        <f>IF(AND(academico!$Y$14="Media",academico!$AA$14="Menor"),CONCATENATE("R1C",academico!$O$14),"")</f>
        <v/>
      </c>
      <c r="U26" s="66" t="str">
        <f>IF(AND(academico!$Y$15="Media",academico!$AA$15="Menor"),CONCATENATE("R1C",academico!$O$15),"")</f>
        <v/>
      </c>
      <c r="V26" s="64" t="str">
        <f>IF(AND(academico!$Y$10="Media",academico!$AA$10="Moderado"),CONCATENATE("R1C",academico!$O$10),"")</f>
        <v/>
      </c>
      <c r="W26" s="65" t="str">
        <f>IF(AND(academico!$Y$11="Media",academico!$AA$11="Moderado"),CONCATENATE("R1C",academico!$O$11),"")</f>
        <v/>
      </c>
      <c r="X26" s="65" t="str">
        <f>IF(AND(academico!$Y$12="Media",academico!$AA$12="Moderado"),CONCATENATE("R1C",academico!$O$12),"")</f>
        <v/>
      </c>
      <c r="Y26" s="65" t="str">
        <f>IF(AND(academico!$Y$13="Media",academico!$AA$13="Moderado"),CONCATENATE("R1C",academico!$O$13),"")</f>
        <v/>
      </c>
      <c r="Z26" s="65" t="str">
        <f>IF(AND(academico!$Y$14="Media",academico!$AA$14="Moderado"),CONCATENATE("R1C",academico!$O$14),"")</f>
        <v/>
      </c>
      <c r="AA26" s="66" t="str">
        <f>IF(AND(academico!$Y$15="Media",academico!$AA$15="Moderado"),CONCATENATE("R1C",academico!$O$15),"")</f>
        <v/>
      </c>
      <c r="AB26" s="46" t="str">
        <f>IF(AND(academico!$Y$10="Media",academico!$AA$10="Mayor"),CONCATENATE("R1C",academico!$O$10),"")</f>
        <v/>
      </c>
      <c r="AC26" s="47" t="str">
        <f>IF(AND(academico!$Y$11="Media",academico!$AA$11="Mayor"),CONCATENATE("R1C",academico!$O$11),"")</f>
        <v/>
      </c>
      <c r="AD26" s="47" t="str">
        <f>IF(AND(academico!$Y$12="Media",academico!$AA$12="Mayor"),CONCATENATE("R1C",academico!$O$12),"")</f>
        <v/>
      </c>
      <c r="AE26" s="47" t="str">
        <f>IF(AND(academico!$Y$13="Media",academico!$AA$13="Mayor"),CONCATENATE("R1C",academico!$O$13),"")</f>
        <v/>
      </c>
      <c r="AF26" s="47" t="str">
        <f>IF(AND(academico!$Y$14="Media",academico!$AA$14="Mayor"),CONCATENATE("R1C",academico!$O$14),"")</f>
        <v/>
      </c>
      <c r="AG26" s="48" t="str">
        <f>IF(AND(academico!$Y$15="Media",academico!$AA$15="Mayor"),CONCATENATE("R1C",academico!$O$15),"")</f>
        <v/>
      </c>
      <c r="AH26" s="49" t="str">
        <f>IF(AND(academico!$Y$10="Media",academico!$AA$10="Catastrófico"),CONCATENATE("R1C",academico!$O$10),"")</f>
        <v/>
      </c>
      <c r="AI26" s="50" t="str">
        <f>IF(AND(academico!$Y$11="Media",academico!$AA$11="Catastrófico"),CONCATENATE("R1C",academico!$O$11),"")</f>
        <v/>
      </c>
      <c r="AJ26" s="50" t="str">
        <f>IF(AND(academico!$Y$12="Media",academico!$AA$12="Catastrófico"),CONCATENATE("R1C",academico!$O$12),"")</f>
        <v/>
      </c>
      <c r="AK26" s="50" t="str">
        <f>IF(AND(academico!$Y$13="Media",academico!$AA$13="Catastrófico"),CONCATENATE("R1C",academico!$O$13),"")</f>
        <v/>
      </c>
      <c r="AL26" s="50" t="str">
        <f>IF(AND(academico!$Y$14="Media",academico!$AA$14="Catastrófico"),CONCATENATE("R1C",academico!$O$14),"")</f>
        <v/>
      </c>
      <c r="AM26" s="51" t="str">
        <f>IF(AND(academico!$Y$15="Media",academico!$AA$15="Catastrófico"),CONCATENATE("R1C",academico!$O$15),"")</f>
        <v/>
      </c>
      <c r="AN26" s="83"/>
      <c r="AO26" s="364" t="s">
        <v>81</v>
      </c>
      <c r="AP26" s="365"/>
      <c r="AQ26" s="365"/>
      <c r="AR26" s="365"/>
      <c r="AS26" s="365"/>
      <c r="AT26" s="366"/>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86"/>
      <c r="C27" s="286"/>
      <c r="D27" s="287"/>
      <c r="E27" s="343"/>
      <c r="F27" s="328"/>
      <c r="G27" s="328"/>
      <c r="H27" s="328"/>
      <c r="I27" s="329"/>
      <c r="J27" s="67" t="str">
        <f>IF(AND(academico!$Y$16="Media",academico!$AA$16="Leve"),CONCATENATE("R2C",academico!$O$16),"")</f>
        <v/>
      </c>
      <c r="K27" s="68" t="str">
        <f>IF(AND(academico!$Y$17="Media",academico!$AA$17="Leve"),CONCATENATE("R2C",academico!$O$17),"")</f>
        <v/>
      </c>
      <c r="L27" s="68" t="str">
        <f>IF(AND(academico!$Y$18="Media",academico!$AA$18="Leve"),CONCATENATE("R2C",academico!$O$18),"")</f>
        <v/>
      </c>
      <c r="M27" s="68" t="str">
        <f>IF(AND(academico!$Y$19="Media",academico!$AA$19="Leve"),CONCATENATE("R2C",academico!$O$19),"")</f>
        <v/>
      </c>
      <c r="N27" s="68" t="str">
        <f>IF(AND(academico!$Y$20="Media",academico!$AA$20="Leve"),CONCATENATE("R2C",academico!$O$20),"")</f>
        <v/>
      </c>
      <c r="O27" s="69" t="str">
        <f>IF(AND(academico!$Y$21="Media",academico!$AA$21="Leve"),CONCATENATE("R2C",academico!$O$21),"")</f>
        <v/>
      </c>
      <c r="P27" s="67" t="str">
        <f>IF(AND(academico!$Y$16="Media",academico!$AA$16="Menor"),CONCATENATE("R2C",academico!$O$16),"")</f>
        <v/>
      </c>
      <c r="Q27" s="68" t="str">
        <f>IF(AND(academico!$Y$17="Media",academico!$AA$17="Menor"),CONCATENATE("R2C",academico!$O$17),"")</f>
        <v/>
      </c>
      <c r="R27" s="68" t="str">
        <f>IF(AND(academico!$Y$18="Media",academico!$AA$18="Menor"),CONCATENATE("R2C",academico!$O$18),"")</f>
        <v/>
      </c>
      <c r="S27" s="68" t="str">
        <f>IF(AND(academico!$Y$19="Media",academico!$AA$19="Menor"),CONCATENATE("R2C",academico!$O$19),"")</f>
        <v/>
      </c>
      <c r="T27" s="68" t="str">
        <f>IF(AND(academico!$Y$20="Media",academico!$AA$20="Menor"),CONCATENATE("R2C",academico!$O$20),"")</f>
        <v/>
      </c>
      <c r="U27" s="69" t="str">
        <f>IF(AND(academico!$Y$21="Media",academico!$AA$21="Menor"),CONCATENATE("R2C",academico!$O$21),"")</f>
        <v/>
      </c>
      <c r="V27" s="67" t="str">
        <f>IF(AND(academico!$Y$16="Media",academico!$AA$16="Moderado"),CONCATENATE("R2C",academico!$O$16),"")</f>
        <v/>
      </c>
      <c r="W27" s="68" t="str">
        <f>IF(AND(academico!$Y$17="Media",academico!$AA$17="Moderado"),CONCATENATE("R2C",academico!$O$17),"")</f>
        <v/>
      </c>
      <c r="X27" s="68" t="str">
        <f>IF(AND(academico!$Y$18="Media",academico!$AA$18="Moderado"),CONCATENATE("R2C",academico!$O$18),"")</f>
        <v/>
      </c>
      <c r="Y27" s="68" t="str">
        <f>IF(AND(academico!$Y$19="Media",academico!$AA$19="Moderado"),CONCATENATE("R2C",academico!$O$19),"")</f>
        <v/>
      </c>
      <c r="Z27" s="68" t="str">
        <f>IF(AND(academico!$Y$20="Media",academico!$AA$20="Moderado"),CONCATENATE("R2C",academico!$O$20),"")</f>
        <v/>
      </c>
      <c r="AA27" s="69" t="str">
        <f>IF(AND(academico!$Y$21="Media",academico!$AA$21="Moderado"),CONCATENATE("R2C",academico!$O$21),"")</f>
        <v/>
      </c>
      <c r="AB27" s="52" t="str">
        <f>IF(AND(academico!$Y$16="Media",academico!$AA$16="Mayor"),CONCATENATE("R2C",academico!$O$16),"")</f>
        <v/>
      </c>
      <c r="AC27" s="53" t="str">
        <f>IF(AND(academico!$Y$17="Media",academico!$AA$17="Mayor"),CONCATENATE("R2C",academico!$O$17),"")</f>
        <v/>
      </c>
      <c r="AD27" s="53" t="str">
        <f>IF(AND(academico!$Y$18="Media",academico!$AA$18="Mayor"),CONCATENATE("R2C",academico!$O$18),"")</f>
        <v/>
      </c>
      <c r="AE27" s="53" t="str">
        <f>IF(AND(academico!$Y$19="Media",academico!$AA$19="Mayor"),CONCATENATE("R2C",academico!$O$19),"")</f>
        <v/>
      </c>
      <c r="AF27" s="53" t="str">
        <f>IF(AND(academico!$Y$20="Media",academico!$AA$20="Mayor"),CONCATENATE("R2C",academico!$O$20),"")</f>
        <v/>
      </c>
      <c r="AG27" s="54" t="str">
        <f>IF(AND(academico!$Y$21="Media",academico!$AA$21="Mayor"),CONCATENATE("R2C",academico!$O$21),"")</f>
        <v/>
      </c>
      <c r="AH27" s="55" t="str">
        <f>IF(AND(academico!$Y$16="Media",academico!$AA$16="Catastrófico"),CONCATENATE("R2C",academico!$O$16),"")</f>
        <v/>
      </c>
      <c r="AI27" s="56" t="str">
        <f>IF(AND(academico!$Y$17="Media",academico!$AA$17="Catastrófico"),CONCATENATE("R2C",academico!$O$17),"")</f>
        <v/>
      </c>
      <c r="AJ27" s="56" t="str">
        <f>IF(AND(academico!$Y$18="Media",academico!$AA$18="Catastrófico"),CONCATENATE("R2C",academico!$O$18),"")</f>
        <v/>
      </c>
      <c r="AK27" s="56" t="str">
        <f>IF(AND(academico!$Y$19="Media",academico!$AA$19="Catastrófico"),CONCATENATE("R2C",academico!$O$19),"")</f>
        <v/>
      </c>
      <c r="AL27" s="56" t="str">
        <f>IF(AND(academico!$Y$20="Media",academico!$AA$20="Catastrófico"),CONCATENATE("R2C",academico!$O$20),"")</f>
        <v/>
      </c>
      <c r="AM27" s="57" t="str">
        <f>IF(AND(academico!$Y$21="Media",academico!$AA$21="Catastrófico"),CONCATENATE("R2C",academico!$O$21),"")</f>
        <v/>
      </c>
      <c r="AN27" s="83"/>
      <c r="AO27" s="367"/>
      <c r="AP27" s="368"/>
      <c r="AQ27" s="368"/>
      <c r="AR27" s="368"/>
      <c r="AS27" s="368"/>
      <c r="AT27" s="369"/>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86"/>
      <c r="C28" s="286"/>
      <c r="D28" s="287"/>
      <c r="E28" s="327"/>
      <c r="F28" s="328"/>
      <c r="G28" s="328"/>
      <c r="H28" s="328"/>
      <c r="I28" s="329"/>
      <c r="J28" s="67" t="str">
        <f>IF(AND(academico!$Y$22="Media",academico!$AA$22="Leve"),CONCATENATE("R3C",academico!$O$22),"")</f>
        <v/>
      </c>
      <c r="K28" s="68" t="str">
        <f>IF(AND(academico!$Y$23="Media",academico!$AA$23="Leve"),CONCATENATE("R3C",academico!$O$23),"")</f>
        <v/>
      </c>
      <c r="L28" s="68" t="str">
        <f>IF(AND(academico!$Y$24="Media",academico!$AA$24="Leve"),CONCATENATE("R3C",academico!$O$24),"")</f>
        <v/>
      </c>
      <c r="M28" s="68" t="str">
        <f>IF(AND(academico!$Y$25="Media",academico!$AA$25="Leve"),CONCATENATE("R3C",academico!$O$25),"")</f>
        <v/>
      </c>
      <c r="N28" s="68" t="str">
        <f>IF(AND(academico!$Y$26="Media",academico!$AA$26="Leve"),CONCATENATE("R3C",academico!$O$26),"")</f>
        <v/>
      </c>
      <c r="O28" s="69" t="str">
        <f>IF(AND(academico!$Y$27="Media",academico!$AA$27="Leve"),CONCATENATE("R3C",academico!$O$27),"")</f>
        <v/>
      </c>
      <c r="P28" s="67" t="str">
        <f>IF(AND(academico!$Y$22="Media",academico!$AA$22="Menor"),CONCATENATE("R3C",academico!$O$22),"")</f>
        <v/>
      </c>
      <c r="Q28" s="68" t="str">
        <f>IF(AND(academico!$Y$23="Media",academico!$AA$23="Menor"),CONCATENATE("R3C",academico!$O$23),"")</f>
        <v/>
      </c>
      <c r="R28" s="68" t="str">
        <f>IF(AND(academico!$Y$24="Media",academico!$AA$24="Menor"),CONCATENATE("R3C",academico!$O$24),"")</f>
        <v/>
      </c>
      <c r="S28" s="68" t="str">
        <f>IF(AND(academico!$Y$25="Media",academico!$AA$25="Menor"),CONCATENATE("R3C",academico!$O$25),"")</f>
        <v/>
      </c>
      <c r="T28" s="68" t="str">
        <f>IF(AND(academico!$Y$26="Media",academico!$AA$26="Menor"),CONCATENATE("R3C",academico!$O$26),"")</f>
        <v/>
      </c>
      <c r="U28" s="69" t="str">
        <f>IF(AND(academico!$Y$27="Media",academico!$AA$27="Menor"),CONCATENATE("R3C",academico!$O$27),"")</f>
        <v/>
      </c>
      <c r="V28" s="67" t="str">
        <f>IF(AND(academico!$Y$22="Media",academico!$AA$22="Moderado"),CONCATENATE("R3C",academico!$O$22),"")</f>
        <v/>
      </c>
      <c r="W28" s="68" t="str">
        <f>IF(AND(academico!$Y$23="Media",academico!$AA$23="Moderado"),CONCATENATE("R3C",academico!$O$23),"")</f>
        <v/>
      </c>
      <c r="X28" s="68" t="str">
        <f>IF(AND(academico!$Y$24="Media",academico!$AA$24="Moderado"),CONCATENATE("R3C",academico!$O$24),"")</f>
        <v/>
      </c>
      <c r="Y28" s="68" t="str">
        <f>IF(AND(academico!$Y$25="Media",academico!$AA$25="Moderado"),CONCATENATE("R3C",academico!$O$25),"")</f>
        <v/>
      </c>
      <c r="Z28" s="68" t="str">
        <f>IF(AND(academico!$Y$26="Media",academico!$AA$26="Moderado"),CONCATENATE("R3C",academico!$O$26),"")</f>
        <v/>
      </c>
      <c r="AA28" s="69" t="str">
        <f>IF(AND(academico!$Y$27="Media",academico!$AA$27="Moderado"),CONCATENATE("R3C",academico!$O$27),"")</f>
        <v/>
      </c>
      <c r="AB28" s="52" t="str">
        <f>IF(AND(academico!$Y$22="Media",academico!$AA$22="Mayor"),CONCATENATE("R3C",academico!$O$22),"")</f>
        <v/>
      </c>
      <c r="AC28" s="53" t="str">
        <f>IF(AND(academico!$Y$23="Media",academico!$AA$23="Mayor"),CONCATENATE("R3C",academico!$O$23),"")</f>
        <v/>
      </c>
      <c r="AD28" s="53" t="str">
        <f>IF(AND(academico!$Y$24="Media",academico!$AA$24="Mayor"),CONCATENATE("R3C",academico!$O$24),"")</f>
        <v/>
      </c>
      <c r="AE28" s="53" t="str">
        <f>IF(AND(academico!$Y$25="Media",academico!$AA$25="Mayor"),CONCATENATE("R3C",academico!$O$25),"")</f>
        <v/>
      </c>
      <c r="AF28" s="53" t="str">
        <f>IF(AND(academico!$Y$26="Media",academico!$AA$26="Mayor"),CONCATENATE("R3C",academico!$O$26),"")</f>
        <v/>
      </c>
      <c r="AG28" s="54" t="str">
        <f>IF(AND(academico!$Y$27="Media",academico!$AA$27="Mayor"),CONCATENATE("R3C",academico!$O$27),"")</f>
        <v/>
      </c>
      <c r="AH28" s="55" t="str">
        <f>IF(AND(academico!$Y$22="Media",academico!$AA$22="Catastrófico"),CONCATENATE("R3C",academico!$O$22),"")</f>
        <v/>
      </c>
      <c r="AI28" s="56" t="str">
        <f>IF(AND(academico!$Y$23="Media",academico!$AA$23="Catastrófico"),CONCATENATE("R3C",academico!$O$23),"")</f>
        <v/>
      </c>
      <c r="AJ28" s="56" t="str">
        <f>IF(AND(academico!$Y$24="Media",academico!$AA$24="Catastrófico"),CONCATENATE("R3C",academico!$O$24),"")</f>
        <v/>
      </c>
      <c r="AK28" s="56" t="str">
        <f>IF(AND(academico!$Y$25="Media",academico!$AA$25="Catastrófico"),CONCATENATE("R3C",academico!$O$25),"")</f>
        <v/>
      </c>
      <c r="AL28" s="56" t="str">
        <f>IF(AND(academico!$Y$26="Media",academico!$AA$26="Catastrófico"),CONCATENATE("R3C",academico!$O$26),"")</f>
        <v/>
      </c>
      <c r="AM28" s="57" t="str">
        <f>IF(AND(academico!$Y$27="Media",academico!$AA$27="Catastrófico"),CONCATENATE("R3C",academico!$O$27),"")</f>
        <v/>
      </c>
      <c r="AN28" s="83"/>
      <c r="AO28" s="367"/>
      <c r="AP28" s="368"/>
      <c r="AQ28" s="368"/>
      <c r="AR28" s="368"/>
      <c r="AS28" s="368"/>
      <c r="AT28" s="369"/>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86"/>
      <c r="C29" s="286"/>
      <c r="D29" s="287"/>
      <c r="E29" s="327"/>
      <c r="F29" s="328"/>
      <c r="G29" s="328"/>
      <c r="H29" s="328"/>
      <c r="I29" s="329"/>
      <c r="J29" s="67" t="str">
        <f>IF(AND(academico!$Y$28="Media",academico!$AA$28="Leve"),CONCATENATE("R4C",academico!$O$28),"")</f>
        <v/>
      </c>
      <c r="K29" s="68" t="str">
        <f>IF(AND(academico!$Y$29="Media",academico!$AA$29="Leve"),CONCATENATE("R4C",academico!$O$29),"")</f>
        <v/>
      </c>
      <c r="L29" s="68" t="str">
        <f>IF(AND(academico!$Y$30="Media",academico!$AA$30="Leve"),CONCATENATE("R4C",academico!$O$30),"")</f>
        <v/>
      </c>
      <c r="M29" s="68" t="str">
        <f>IF(AND(academico!$Y$31="Media",academico!$AA$31="Leve"),CONCATENATE("R4C",academico!$O$31),"")</f>
        <v/>
      </c>
      <c r="N29" s="68" t="str">
        <f>IF(AND(academico!$Y$32="Media",academico!$AA$32="Leve"),CONCATENATE("R4C",academico!$O$32),"")</f>
        <v/>
      </c>
      <c r="O29" s="69" t="str">
        <f>IF(AND(academico!$Y$33="Media",academico!$AA$33="Leve"),CONCATENATE("R4C",academico!$O$33),"")</f>
        <v/>
      </c>
      <c r="P29" s="67" t="str">
        <f>IF(AND(academico!$Y$28="Media",academico!$AA$28="Menor"),CONCATENATE("R4C",academico!$O$28),"")</f>
        <v/>
      </c>
      <c r="Q29" s="68" t="str">
        <f>IF(AND(academico!$Y$29="Media",academico!$AA$29="Menor"),CONCATENATE("R4C",academico!$O$29),"")</f>
        <v/>
      </c>
      <c r="R29" s="68" t="str">
        <f>IF(AND(academico!$Y$30="Media",academico!$AA$30="Menor"),CONCATENATE("R4C",academico!$O$30),"")</f>
        <v/>
      </c>
      <c r="S29" s="68" t="str">
        <f>IF(AND(academico!$Y$31="Media",academico!$AA$31="Menor"),CONCATENATE("R4C",academico!$O$31),"")</f>
        <v/>
      </c>
      <c r="T29" s="68" t="str">
        <f>IF(AND(academico!$Y$32="Media",academico!$AA$32="Menor"),CONCATENATE("R4C",academico!$O$32),"")</f>
        <v/>
      </c>
      <c r="U29" s="69" t="str">
        <f>IF(AND(academico!$Y$33="Media",academico!$AA$33="Menor"),CONCATENATE("R4C",academico!$O$33),"")</f>
        <v/>
      </c>
      <c r="V29" s="67" t="str">
        <f>IF(AND(academico!$Y$28="Media",academico!$AA$28="Moderado"),CONCATENATE("R4C",academico!$O$28),"")</f>
        <v/>
      </c>
      <c r="W29" s="68" t="str">
        <f>IF(AND(academico!$Y$29="Media",academico!$AA$29="Moderado"),CONCATENATE("R4C",academico!$O$29),"")</f>
        <v/>
      </c>
      <c r="X29" s="68" t="str">
        <f>IF(AND(academico!$Y$30="Media",academico!$AA$30="Moderado"),CONCATENATE("R4C",academico!$O$30),"")</f>
        <v/>
      </c>
      <c r="Y29" s="68" t="str">
        <f>IF(AND(academico!$Y$31="Media",academico!$AA$31="Moderado"),CONCATENATE("R4C",academico!$O$31),"")</f>
        <v/>
      </c>
      <c r="Z29" s="68" t="str">
        <f>IF(AND(academico!$Y$32="Media",academico!$AA$32="Moderado"),CONCATENATE("R4C",academico!$O$32),"")</f>
        <v/>
      </c>
      <c r="AA29" s="69" t="str">
        <f>IF(AND(academico!$Y$33="Media",academico!$AA$33="Moderado"),CONCATENATE("R4C",academico!$O$33),"")</f>
        <v/>
      </c>
      <c r="AB29" s="52" t="str">
        <f>IF(AND(academico!$Y$28="Media",academico!$AA$28="Mayor"),CONCATENATE("R4C",academico!$O$28),"")</f>
        <v/>
      </c>
      <c r="AC29" s="53" t="str">
        <f>IF(AND(academico!$Y$29="Media",academico!$AA$29="Mayor"),CONCATENATE("R4C",academico!$O$29),"")</f>
        <v/>
      </c>
      <c r="AD29" s="53" t="str">
        <f>IF(AND(academico!$Y$30="Media",academico!$AA$30="Mayor"),CONCATENATE("R4C",academico!$O$30),"")</f>
        <v/>
      </c>
      <c r="AE29" s="53" t="str">
        <f>IF(AND(academico!$Y$31="Media",academico!$AA$31="Mayor"),CONCATENATE("R4C",academico!$O$31),"")</f>
        <v/>
      </c>
      <c r="AF29" s="53" t="str">
        <f>IF(AND(academico!$Y$32="Media",academico!$AA$32="Mayor"),CONCATENATE("R4C",academico!$O$32),"")</f>
        <v/>
      </c>
      <c r="AG29" s="54" t="str">
        <f>IF(AND(academico!$Y$33="Media",academico!$AA$33="Mayor"),CONCATENATE("R4C",academico!$O$33),"")</f>
        <v/>
      </c>
      <c r="AH29" s="55" t="str">
        <f>IF(AND(academico!$Y$28="Media",academico!$AA$28="Catastrófico"),CONCATENATE("R4C",academico!$O$28),"")</f>
        <v/>
      </c>
      <c r="AI29" s="56" t="str">
        <f>IF(AND(academico!$Y$29="Media",academico!$AA$29="Catastrófico"),CONCATENATE("R4C",academico!$O$29),"")</f>
        <v/>
      </c>
      <c r="AJ29" s="56" t="str">
        <f>IF(AND(academico!$Y$30="Media",academico!$AA$30="Catastrófico"),CONCATENATE("R4C",academico!$O$30),"")</f>
        <v/>
      </c>
      <c r="AK29" s="56" t="str">
        <f>IF(AND(academico!$Y$31="Media",academico!$AA$31="Catastrófico"),CONCATENATE("R4C",academico!$O$31),"")</f>
        <v/>
      </c>
      <c r="AL29" s="56" t="str">
        <f>IF(AND(academico!$Y$32="Media",academico!$AA$32="Catastrófico"),CONCATENATE("R4C",academico!$O$32),"")</f>
        <v/>
      </c>
      <c r="AM29" s="57" t="str">
        <f>IF(AND(academico!$Y$33="Media",academico!$AA$33="Catastrófico"),CONCATENATE("R4C",academico!$O$33),"")</f>
        <v/>
      </c>
      <c r="AN29" s="83"/>
      <c r="AO29" s="367"/>
      <c r="AP29" s="368"/>
      <c r="AQ29" s="368"/>
      <c r="AR29" s="368"/>
      <c r="AS29" s="368"/>
      <c r="AT29" s="369"/>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86"/>
      <c r="C30" s="286"/>
      <c r="D30" s="287"/>
      <c r="E30" s="327"/>
      <c r="F30" s="328"/>
      <c r="G30" s="328"/>
      <c r="H30" s="328"/>
      <c r="I30" s="329"/>
      <c r="J30" s="67" t="str">
        <f>IF(AND(academico!$Y$34="Media",academico!$AA$34="Leve"),CONCATENATE("R5C",academico!$O$34),"")</f>
        <v/>
      </c>
      <c r="K30" s="68" t="str">
        <f>IF(AND(academico!$Y$35="Media",academico!$AA$35="Leve"),CONCATENATE("R5C",academico!$O$35),"")</f>
        <v/>
      </c>
      <c r="L30" s="68" t="str">
        <f>IF(AND(academico!$Y$36="Media",academico!$AA$36="Leve"),CONCATENATE("R5C",academico!$O$36),"")</f>
        <v/>
      </c>
      <c r="M30" s="68" t="str">
        <f>IF(AND(academico!$Y$37="Media",academico!$AA$37="Leve"),CONCATENATE("R5C",academico!$O$37),"")</f>
        <v/>
      </c>
      <c r="N30" s="68" t="str">
        <f>IF(AND(academico!$Y$38="Media",academico!$AA$38="Leve"),CONCATENATE("R5C",academico!$O$38),"")</f>
        <v/>
      </c>
      <c r="O30" s="69" t="str">
        <f>IF(AND(academico!$Y$39="Media",academico!$AA$39="Leve"),CONCATENATE("R5C",academico!$O$39),"")</f>
        <v/>
      </c>
      <c r="P30" s="67" t="str">
        <f>IF(AND(academico!$Y$34="Media",academico!$AA$34="Menor"),CONCATENATE("R5C",academico!$O$34),"")</f>
        <v/>
      </c>
      <c r="Q30" s="68" t="str">
        <f>IF(AND(academico!$Y$35="Media",academico!$AA$35="Menor"),CONCATENATE("R5C",academico!$O$35),"")</f>
        <v/>
      </c>
      <c r="R30" s="68" t="str">
        <f>IF(AND(academico!$Y$36="Media",academico!$AA$36="Menor"),CONCATENATE("R5C",academico!$O$36),"")</f>
        <v/>
      </c>
      <c r="S30" s="68" t="str">
        <f>IF(AND(academico!$Y$37="Media",academico!$AA$37="Menor"),CONCATENATE("R5C",academico!$O$37),"")</f>
        <v/>
      </c>
      <c r="T30" s="68" t="str">
        <f>IF(AND(academico!$Y$38="Media",academico!$AA$38="Menor"),CONCATENATE("R5C",academico!$O$38),"")</f>
        <v/>
      </c>
      <c r="U30" s="69" t="str">
        <f>IF(AND(academico!$Y$39="Media",academico!$AA$39="Menor"),CONCATENATE("R5C",academico!$O$39),"")</f>
        <v/>
      </c>
      <c r="V30" s="67" t="str">
        <f>IF(AND(academico!$Y$34="Media",academico!$AA$34="Moderado"),CONCATENATE("R5C",academico!$O$34),"")</f>
        <v/>
      </c>
      <c r="W30" s="68" t="str">
        <f>IF(AND(academico!$Y$35="Media",academico!$AA$35="Moderado"),CONCATENATE("R5C",academico!$O$35),"")</f>
        <v/>
      </c>
      <c r="X30" s="68" t="str">
        <f>IF(AND(academico!$Y$36="Media",academico!$AA$36="Moderado"),CONCATENATE("R5C",academico!$O$36),"")</f>
        <v/>
      </c>
      <c r="Y30" s="68" t="str">
        <f>IF(AND(academico!$Y$37="Media",academico!$AA$37="Moderado"),CONCATENATE("R5C",academico!$O$37),"")</f>
        <v/>
      </c>
      <c r="Z30" s="68" t="str">
        <f>IF(AND(academico!$Y$38="Media",academico!$AA$38="Moderado"),CONCATENATE("R5C",academico!$O$38),"")</f>
        <v/>
      </c>
      <c r="AA30" s="69" t="str">
        <f>IF(AND(academico!$Y$39="Media",academico!$AA$39="Moderado"),CONCATENATE("R5C",academico!$O$39),"")</f>
        <v/>
      </c>
      <c r="AB30" s="52" t="str">
        <f>IF(AND(academico!$Y$34="Media",academico!$AA$34="Mayor"),CONCATENATE("R5C",academico!$O$34),"")</f>
        <v/>
      </c>
      <c r="AC30" s="53" t="str">
        <f>IF(AND(academico!$Y$35="Media",academico!$AA$35="Mayor"),CONCATENATE("R5C",academico!$O$35),"")</f>
        <v/>
      </c>
      <c r="AD30" s="53" t="str">
        <f>IF(AND(academico!$Y$36="Media",academico!$AA$36="Mayor"),CONCATENATE("R5C",academico!$O$36),"")</f>
        <v/>
      </c>
      <c r="AE30" s="53" t="str">
        <f>IF(AND(academico!$Y$37="Media",academico!$AA$37="Mayor"),CONCATENATE("R5C",academico!$O$37),"")</f>
        <v/>
      </c>
      <c r="AF30" s="53" t="str">
        <f>IF(AND(academico!$Y$38="Media",academico!$AA$38="Mayor"),CONCATENATE("R5C",academico!$O$38),"")</f>
        <v/>
      </c>
      <c r="AG30" s="54" t="str">
        <f>IF(AND(academico!$Y$39="Media",academico!$AA$39="Mayor"),CONCATENATE("R5C",academico!$O$39),"")</f>
        <v/>
      </c>
      <c r="AH30" s="55" t="str">
        <f>IF(AND(academico!$Y$34="Media",academico!$AA$34="Catastrófico"),CONCATENATE("R5C",academico!$O$34),"")</f>
        <v/>
      </c>
      <c r="AI30" s="56" t="str">
        <f>IF(AND(academico!$Y$35="Media",academico!$AA$35="Catastrófico"),CONCATENATE("R5C",academico!$O$35),"")</f>
        <v/>
      </c>
      <c r="AJ30" s="56" t="str">
        <f>IF(AND(academico!$Y$36="Media",academico!$AA$36="Catastrófico"),CONCATENATE("R5C",academico!$O$36),"")</f>
        <v/>
      </c>
      <c r="AK30" s="56" t="str">
        <f>IF(AND(academico!$Y$37="Media",academico!$AA$37="Catastrófico"),CONCATENATE("R5C",academico!$O$37),"")</f>
        <v/>
      </c>
      <c r="AL30" s="56" t="str">
        <f>IF(AND(academico!$Y$38="Media",academico!$AA$38="Catastrófico"),CONCATENATE("R5C",academico!$O$38),"")</f>
        <v/>
      </c>
      <c r="AM30" s="57" t="str">
        <f>IF(AND(academico!$Y$39="Media",academico!$AA$39="Catastrófico"),CONCATENATE("R5C",academico!$O$39),"")</f>
        <v/>
      </c>
      <c r="AN30" s="83"/>
      <c r="AO30" s="367"/>
      <c r="AP30" s="368"/>
      <c r="AQ30" s="368"/>
      <c r="AR30" s="368"/>
      <c r="AS30" s="368"/>
      <c r="AT30" s="369"/>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86"/>
      <c r="C31" s="286"/>
      <c r="D31" s="287"/>
      <c r="E31" s="327"/>
      <c r="F31" s="328"/>
      <c r="G31" s="328"/>
      <c r="H31" s="328"/>
      <c r="I31" s="329"/>
      <c r="J31" s="67" t="str">
        <f>IF(AND(academico!$Y$40="Media",academico!$AA$40="Leve"),CONCATENATE("R6C",academico!$O$40),"")</f>
        <v/>
      </c>
      <c r="K31" s="68" t="str">
        <f>IF(AND(academico!$Y$41="Media",academico!$AA$41="Leve"),CONCATENATE("R6C",academico!$O$41),"")</f>
        <v/>
      </c>
      <c r="L31" s="68" t="str">
        <f>IF(AND(academico!$Y$42="Media",academico!$AA$42="Leve"),CONCATENATE("R6C",academico!$O$42),"")</f>
        <v/>
      </c>
      <c r="M31" s="68" t="str">
        <f>IF(AND(academico!$Y$43="Media",academico!$AA$43="Leve"),CONCATENATE("R6C",academico!$O$43),"")</f>
        <v/>
      </c>
      <c r="N31" s="68" t="str">
        <f>IF(AND(academico!$Y$44="Media",academico!$AA$44="Leve"),CONCATENATE("R6C",academico!$O$44),"")</f>
        <v/>
      </c>
      <c r="O31" s="69" t="str">
        <f>IF(AND(academico!$Y$45="Media",academico!$AA$45="Leve"),CONCATENATE("R6C",academico!$O$45),"")</f>
        <v/>
      </c>
      <c r="P31" s="67" t="str">
        <f>IF(AND(academico!$Y$40="Media",academico!$AA$40="Menor"),CONCATENATE("R6C",academico!$O$40),"")</f>
        <v/>
      </c>
      <c r="Q31" s="68" t="str">
        <f>IF(AND(academico!$Y$41="Media",academico!$AA$41="Menor"),CONCATENATE("R6C",academico!$O$41),"")</f>
        <v/>
      </c>
      <c r="R31" s="68" t="str">
        <f>IF(AND(academico!$Y$42="Media",academico!$AA$42="Menor"),CONCATENATE("R6C",academico!$O$42),"")</f>
        <v/>
      </c>
      <c r="S31" s="68" t="str">
        <f>IF(AND(academico!$Y$43="Media",academico!$AA$43="Menor"),CONCATENATE("R6C",academico!$O$43),"")</f>
        <v/>
      </c>
      <c r="T31" s="68" t="str">
        <f>IF(AND(academico!$Y$44="Media",academico!$AA$44="Menor"),CONCATENATE("R6C",academico!$O$44),"")</f>
        <v/>
      </c>
      <c r="U31" s="69" t="str">
        <f>IF(AND(academico!$Y$45="Media",academico!$AA$45="Menor"),CONCATENATE("R6C",academico!$O$45),"")</f>
        <v/>
      </c>
      <c r="V31" s="67" t="str">
        <f>IF(AND(academico!$Y$40="Media",academico!$AA$40="Moderado"),CONCATENATE("R6C",academico!$O$40),"")</f>
        <v/>
      </c>
      <c r="W31" s="68" t="str">
        <f>IF(AND(academico!$Y$41="Media",academico!$AA$41="Moderado"),CONCATENATE("R6C",academico!$O$41),"")</f>
        <v/>
      </c>
      <c r="X31" s="68" t="str">
        <f>IF(AND(academico!$Y$42="Media",academico!$AA$42="Moderado"),CONCATENATE("R6C",academico!$O$42),"")</f>
        <v/>
      </c>
      <c r="Y31" s="68" t="str">
        <f>IF(AND(academico!$Y$43="Media",academico!$AA$43="Moderado"),CONCATENATE("R6C",academico!$O$43),"")</f>
        <v/>
      </c>
      <c r="Z31" s="68" t="str">
        <f>IF(AND(academico!$Y$44="Media",academico!$AA$44="Moderado"),CONCATENATE("R6C",academico!$O$44),"")</f>
        <v/>
      </c>
      <c r="AA31" s="69" t="str">
        <f>IF(AND(academico!$Y$45="Media",academico!$AA$45="Moderado"),CONCATENATE("R6C",academico!$O$45),"")</f>
        <v/>
      </c>
      <c r="AB31" s="52" t="str">
        <f>IF(AND(academico!$Y$40="Media",academico!$AA$40="Mayor"),CONCATENATE("R6C",academico!$O$40),"")</f>
        <v/>
      </c>
      <c r="AC31" s="53" t="str">
        <f>IF(AND(academico!$Y$41="Media",academico!$AA$41="Mayor"),CONCATENATE("R6C",academico!$O$41),"")</f>
        <v/>
      </c>
      <c r="AD31" s="53" t="str">
        <f>IF(AND(academico!$Y$42="Media",academico!$AA$42="Mayor"),CONCATENATE("R6C",academico!$O$42),"")</f>
        <v/>
      </c>
      <c r="AE31" s="53" t="str">
        <f>IF(AND(academico!$Y$43="Media",academico!$AA$43="Mayor"),CONCATENATE("R6C",academico!$O$43),"")</f>
        <v/>
      </c>
      <c r="AF31" s="53" t="str">
        <f>IF(AND(academico!$Y$44="Media",academico!$AA$44="Mayor"),CONCATENATE("R6C",academico!$O$44),"")</f>
        <v/>
      </c>
      <c r="AG31" s="54" t="str">
        <f>IF(AND(academico!$Y$45="Media",academico!$AA$45="Mayor"),CONCATENATE("R6C",academico!$O$45),"")</f>
        <v/>
      </c>
      <c r="AH31" s="55" t="str">
        <f>IF(AND(academico!$Y$40="Media",academico!$AA$40="Catastrófico"),CONCATENATE("R6C",academico!$O$40),"")</f>
        <v/>
      </c>
      <c r="AI31" s="56" t="str">
        <f>IF(AND(academico!$Y$41="Media",academico!$AA$41="Catastrófico"),CONCATENATE("R6C",academico!$O$41),"")</f>
        <v/>
      </c>
      <c r="AJ31" s="56" t="str">
        <f>IF(AND(academico!$Y$42="Media",academico!$AA$42="Catastrófico"),CONCATENATE("R6C",academico!$O$42),"")</f>
        <v/>
      </c>
      <c r="AK31" s="56" t="str">
        <f>IF(AND(academico!$Y$43="Media",academico!$AA$43="Catastrófico"),CONCATENATE("R6C",academico!$O$43),"")</f>
        <v/>
      </c>
      <c r="AL31" s="56" t="str">
        <f>IF(AND(academico!$Y$44="Media",academico!$AA$44="Catastrófico"),CONCATENATE("R6C",academico!$O$44),"")</f>
        <v/>
      </c>
      <c r="AM31" s="57" t="str">
        <f>IF(AND(academico!$Y$45="Media",academico!$AA$45="Catastrófico"),CONCATENATE("R6C",academico!$O$45),"")</f>
        <v/>
      </c>
      <c r="AN31" s="83"/>
      <c r="AO31" s="367"/>
      <c r="AP31" s="368"/>
      <c r="AQ31" s="368"/>
      <c r="AR31" s="368"/>
      <c r="AS31" s="368"/>
      <c r="AT31" s="369"/>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86"/>
      <c r="C32" s="286"/>
      <c r="D32" s="287"/>
      <c r="E32" s="327"/>
      <c r="F32" s="328"/>
      <c r="G32" s="328"/>
      <c r="H32" s="328"/>
      <c r="I32" s="329"/>
      <c r="J32" s="67" t="str">
        <f>IF(AND(academico!$Y$46="Media",academico!$AA$46="Leve"),CONCATENATE("R7C",academico!$O$46),"")</f>
        <v/>
      </c>
      <c r="K32" s="68" t="str">
        <f>IF(AND(academico!$Y$47="Media",academico!$AA$47="Leve"),CONCATENATE("R7C",academico!$O$47),"")</f>
        <v/>
      </c>
      <c r="L32" s="68" t="str">
        <f>IF(AND(academico!$Y$48="Media",academico!$AA$48="Leve"),CONCATENATE("R7C",academico!$O$48),"")</f>
        <v/>
      </c>
      <c r="M32" s="68" t="str">
        <f>IF(AND(academico!$Y$49="Media",academico!$AA$49="Leve"),CONCATENATE("R7C",academico!$O$49),"")</f>
        <v/>
      </c>
      <c r="N32" s="68" t="str">
        <f>IF(AND(academico!$Y$50="Media",academico!$AA$50="Leve"),CONCATENATE("R7C",academico!$O$50),"")</f>
        <v/>
      </c>
      <c r="O32" s="69" t="str">
        <f>IF(AND(academico!$Y$51="Media",academico!$AA$51="Leve"),CONCATENATE("R7C",academico!$O$51),"")</f>
        <v/>
      </c>
      <c r="P32" s="67" t="str">
        <f>IF(AND(academico!$Y$46="Media",academico!$AA$46="Menor"),CONCATENATE("R7C",academico!$O$46),"")</f>
        <v/>
      </c>
      <c r="Q32" s="68" t="str">
        <f>IF(AND(academico!$Y$47="Media",academico!$AA$47="Menor"),CONCATENATE("R7C",academico!$O$47),"")</f>
        <v/>
      </c>
      <c r="R32" s="68" t="str">
        <f>IF(AND(academico!$Y$48="Media",academico!$AA$48="Menor"),CONCATENATE("R7C",academico!$O$48),"")</f>
        <v/>
      </c>
      <c r="S32" s="68" t="str">
        <f>IF(AND(academico!$Y$49="Media",academico!$AA$49="Menor"),CONCATENATE("R7C",academico!$O$49),"")</f>
        <v/>
      </c>
      <c r="T32" s="68" t="str">
        <f>IF(AND(academico!$Y$50="Media",academico!$AA$50="Menor"),CONCATENATE("R7C",academico!$O$50),"")</f>
        <v/>
      </c>
      <c r="U32" s="69" t="str">
        <f>IF(AND(academico!$Y$51="Media",academico!$AA$51="Menor"),CONCATENATE("R7C",academico!$O$51),"")</f>
        <v/>
      </c>
      <c r="V32" s="67" t="str">
        <f>IF(AND(academico!$Y$46="Media",academico!$AA$46="Moderado"),CONCATENATE("R7C",academico!$O$46),"")</f>
        <v/>
      </c>
      <c r="W32" s="68" t="str">
        <f>IF(AND(academico!$Y$47="Media",academico!$AA$47="Moderado"),CONCATENATE("R7C",academico!$O$47),"")</f>
        <v/>
      </c>
      <c r="X32" s="68" t="str">
        <f>IF(AND(academico!$Y$48="Media",academico!$AA$48="Moderado"),CONCATENATE("R7C",academico!$O$48),"")</f>
        <v/>
      </c>
      <c r="Y32" s="68" t="str">
        <f>IF(AND(academico!$Y$49="Media",academico!$AA$49="Moderado"),CONCATENATE("R7C",academico!$O$49),"")</f>
        <v/>
      </c>
      <c r="Z32" s="68" t="str">
        <f>IF(AND(academico!$Y$50="Media",academico!$AA$50="Moderado"),CONCATENATE("R7C",academico!$O$50),"")</f>
        <v/>
      </c>
      <c r="AA32" s="69" t="str">
        <f>IF(AND(academico!$Y$51="Media",academico!$AA$51="Moderado"),CONCATENATE("R7C",academico!$O$51),"")</f>
        <v/>
      </c>
      <c r="AB32" s="52" t="str">
        <f>IF(AND(academico!$Y$46="Media",academico!$AA$46="Mayor"),CONCATENATE("R7C",academico!$O$46),"")</f>
        <v/>
      </c>
      <c r="AC32" s="53" t="str">
        <f>IF(AND(academico!$Y$47="Media",academico!$AA$47="Mayor"),CONCATENATE("R7C",academico!$O$47),"")</f>
        <v/>
      </c>
      <c r="AD32" s="53" t="str">
        <f>IF(AND(academico!$Y$48="Media",academico!$AA$48="Mayor"),CONCATENATE("R7C",academico!$O$48),"")</f>
        <v/>
      </c>
      <c r="AE32" s="53" t="str">
        <f>IF(AND(academico!$Y$49="Media",academico!$AA$49="Mayor"),CONCATENATE("R7C",academico!$O$49),"")</f>
        <v/>
      </c>
      <c r="AF32" s="53" t="str">
        <f>IF(AND(academico!$Y$50="Media",academico!$AA$50="Mayor"),CONCATENATE("R7C",academico!$O$50),"")</f>
        <v/>
      </c>
      <c r="AG32" s="54" t="str">
        <f>IF(AND(academico!$Y$51="Media",academico!$AA$51="Mayor"),CONCATENATE("R7C",academico!$O$51),"")</f>
        <v/>
      </c>
      <c r="AH32" s="55" t="str">
        <f>IF(AND(academico!$Y$46="Media",academico!$AA$46="Catastrófico"),CONCATENATE("R7C",academico!$O$46),"")</f>
        <v/>
      </c>
      <c r="AI32" s="56" t="str">
        <f>IF(AND(academico!$Y$47="Media",academico!$AA$47="Catastrófico"),CONCATENATE("R7C",academico!$O$47),"")</f>
        <v/>
      </c>
      <c r="AJ32" s="56" t="str">
        <f>IF(AND(academico!$Y$48="Media",academico!$AA$48="Catastrófico"),CONCATENATE("R7C",academico!$O$48),"")</f>
        <v/>
      </c>
      <c r="AK32" s="56" t="str">
        <f>IF(AND(academico!$Y$49="Media",academico!$AA$49="Catastrófico"),CONCATENATE("R7C",academico!$O$49),"")</f>
        <v/>
      </c>
      <c r="AL32" s="56" t="str">
        <f>IF(AND(academico!$Y$50="Media",academico!$AA$50="Catastrófico"),CONCATENATE("R7C",academico!$O$50),"")</f>
        <v/>
      </c>
      <c r="AM32" s="57" t="str">
        <f>IF(AND(academico!$Y$51="Media",academico!$AA$51="Catastrófico"),CONCATENATE("R7C",academico!$O$51),"")</f>
        <v/>
      </c>
      <c r="AN32" s="83"/>
      <c r="AO32" s="367"/>
      <c r="AP32" s="368"/>
      <c r="AQ32" s="368"/>
      <c r="AR32" s="368"/>
      <c r="AS32" s="368"/>
      <c r="AT32" s="369"/>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86"/>
      <c r="C33" s="286"/>
      <c r="D33" s="287"/>
      <c r="E33" s="327"/>
      <c r="F33" s="328"/>
      <c r="G33" s="328"/>
      <c r="H33" s="328"/>
      <c r="I33" s="329"/>
      <c r="J33" s="67" t="str">
        <f>IF(AND(academico!$Y$52="Media",academico!$AA$52="Leve"),CONCATENATE("R8C",academico!$O$52),"")</f>
        <v/>
      </c>
      <c r="K33" s="68" t="str">
        <f>IF(AND(academico!$Y$53="Media",academico!$AA$53="Leve"),CONCATENATE("R8C",academico!$O$53),"")</f>
        <v/>
      </c>
      <c r="L33" s="68" t="str">
        <f>IF(AND(academico!$Y$54="Media",academico!$AA$54="Leve"),CONCATENATE("R8C",academico!$O$54),"")</f>
        <v/>
      </c>
      <c r="M33" s="68" t="str">
        <f>IF(AND(academico!$Y$55="Media",academico!$AA$55="Leve"),CONCATENATE("R8C",academico!$O$55),"")</f>
        <v/>
      </c>
      <c r="N33" s="68" t="str">
        <f>IF(AND(academico!$Y$56="Media",academico!$AA$56="Leve"),CONCATENATE("R8C",academico!$O$56),"")</f>
        <v/>
      </c>
      <c r="O33" s="69" t="str">
        <f>IF(AND(academico!$Y$57="Media",academico!$AA$57="Leve"),CONCATENATE("R8C",academico!$O$57),"")</f>
        <v/>
      </c>
      <c r="P33" s="67" t="str">
        <f>IF(AND(academico!$Y$52="Media",academico!$AA$52="Menor"),CONCATENATE("R8C",academico!$O$52),"")</f>
        <v/>
      </c>
      <c r="Q33" s="68" t="str">
        <f>IF(AND(academico!$Y$53="Media",academico!$AA$53="Menor"),CONCATENATE("R8C",academico!$O$53),"")</f>
        <v/>
      </c>
      <c r="R33" s="68" t="str">
        <f>IF(AND(academico!$Y$54="Media",academico!$AA$54="Menor"),CONCATENATE("R8C",academico!$O$54),"")</f>
        <v/>
      </c>
      <c r="S33" s="68" t="str">
        <f>IF(AND(academico!$Y$55="Media",academico!$AA$55="Menor"),CONCATENATE("R8C",academico!$O$55),"")</f>
        <v/>
      </c>
      <c r="T33" s="68" t="str">
        <f>IF(AND(academico!$Y$56="Media",academico!$AA$56="Menor"),CONCATENATE("R8C",academico!$O$56),"")</f>
        <v/>
      </c>
      <c r="U33" s="69" t="str">
        <f>IF(AND(academico!$Y$57="Media",academico!$AA$57="Menor"),CONCATENATE("R8C",academico!$O$57),"")</f>
        <v/>
      </c>
      <c r="V33" s="67" t="str">
        <f>IF(AND(academico!$Y$52="Media",academico!$AA$52="Moderado"),CONCATENATE("R8C",academico!$O$52),"")</f>
        <v/>
      </c>
      <c r="W33" s="68" t="str">
        <f>IF(AND(academico!$Y$53="Media",academico!$AA$53="Moderado"),CONCATENATE("R8C",academico!$O$53),"")</f>
        <v/>
      </c>
      <c r="X33" s="68" t="str">
        <f>IF(AND(academico!$Y$54="Media",academico!$AA$54="Moderado"),CONCATENATE("R8C",academico!$O$54),"")</f>
        <v/>
      </c>
      <c r="Y33" s="68" t="str">
        <f>IF(AND(academico!$Y$55="Media",academico!$AA$55="Moderado"),CONCATENATE("R8C",academico!$O$55),"")</f>
        <v/>
      </c>
      <c r="Z33" s="68" t="str">
        <f>IF(AND(academico!$Y$56="Media",academico!$AA$56="Moderado"),CONCATENATE("R8C",academico!$O$56),"")</f>
        <v/>
      </c>
      <c r="AA33" s="69" t="str">
        <f>IF(AND(academico!$Y$57="Media",academico!$AA$57="Moderado"),CONCATENATE("R8C",academico!$O$57),"")</f>
        <v/>
      </c>
      <c r="AB33" s="52" t="str">
        <f>IF(AND(academico!$Y$52="Media",academico!$AA$52="Mayor"),CONCATENATE("R8C",academico!$O$52),"")</f>
        <v/>
      </c>
      <c r="AC33" s="53" t="str">
        <f>IF(AND(academico!$Y$53="Media",academico!$AA$53="Mayor"),CONCATENATE("R8C",academico!$O$53),"")</f>
        <v/>
      </c>
      <c r="AD33" s="53" t="str">
        <f>IF(AND(academico!$Y$54="Media",academico!$AA$54="Mayor"),CONCATENATE("R8C",academico!$O$54),"")</f>
        <v/>
      </c>
      <c r="AE33" s="53" t="str">
        <f>IF(AND(academico!$Y$55="Media",academico!$AA$55="Mayor"),CONCATENATE("R8C",academico!$O$55),"")</f>
        <v/>
      </c>
      <c r="AF33" s="53" t="str">
        <f>IF(AND(academico!$Y$56="Media",academico!$AA$56="Mayor"),CONCATENATE("R8C",academico!$O$56),"")</f>
        <v/>
      </c>
      <c r="AG33" s="54" t="str">
        <f>IF(AND(academico!$Y$57="Media",academico!$AA$57="Mayor"),CONCATENATE("R8C",academico!$O$57),"")</f>
        <v/>
      </c>
      <c r="AH33" s="55" t="str">
        <f>IF(AND(academico!$Y$52="Media",academico!$AA$52="Catastrófico"),CONCATENATE("R8C",academico!$O$52),"")</f>
        <v/>
      </c>
      <c r="AI33" s="56" t="str">
        <f>IF(AND(academico!$Y$53="Media",academico!$AA$53="Catastrófico"),CONCATENATE("R8C",academico!$O$53),"")</f>
        <v/>
      </c>
      <c r="AJ33" s="56" t="str">
        <f>IF(AND(academico!$Y$54="Media",academico!$AA$54="Catastrófico"),CONCATENATE("R8C",academico!$O$54),"")</f>
        <v/>
      </c>
      <c r="AK33" s="56" t="str">
        <f>IF(AND(academico!$Y$55="Media",academico!$AA$55="Catastrófico"),CONCATENATE("R8C",academico!$O$55),"")</f>
        <v/>
      </c>
      <c r="AL33" s="56" t="str">
        <f>IF(AND(academico!$Y$56="Media",academico!$AA$56="Catastrófico"),CONCATENATE("R8C",academico!$O$56),"")</f>
        <v/>
      </c>
      <c r="AM33" s="57" t="str">
        <f>IF(AND(academico!$Y$57="Media",academico!$AA$57="Catastrófico"),CONCATENATE("R8C",academico!$O$57),"")</f>
        <v/>
      </c>
      <c r="AN33" s="83"/>
      <c r="AO33" s="367"/>
      <c r="AP33" s="368"/>
      <c r="AQ33" s="368"/>
      <c r="AR33" s="368"/>
      <c r="AS33" s="368"/>
      <c r="AT33" s="369"/>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86"/>
      <c r="C34" s="286"/>
      <c r="D34" s="287"/>
      <c r="E34" s="327"/>
      <c r="F34" s="328"/>
      <c r="G34" s="328"/>
      <c r="H34" s="328"/>
      <c r="I34" s="329"/>
      <c r="J34" s="67" t="str">
        <f>IF(AND(academico!$Y$58="Media",academico!$AA$58="Leve"),CONCATENATE("R9C",academico!$O$58),"")</f>
        <v/>
      </c>
      <c r="K34" s="68" t="str">
        <f>IF(AND(academico!$Y$59="Media",academico!$AA$59="Leve"),CONCATENATE("R9C",academico!$O$59),"")</f>
        <v/>
      </c>
      <c r="L34" s="68" t="str">
        <f>IF(AND(academico!$Y$60="Media",academico!$AA$60="Leve"),CONCATENATE("R9C",academico!$O$60),"")</f>
        <v/>
      </c>
      <c r="M34" s="68" t="str">
        <f>IF(AND(academico!$Y$61="Media",academico!$AA$61="Leve"),CONCATENATE("R9C",academico!$O$61),"")</f>
        <v/>
      </c>
      <c r="N34" s="68" t="str">
        <f>IF(AND(academico!$Y$62="Media",academico!$AA$62="Leve"),CONCATENATE("R9C",academico!$O$62),"")</f>
        <v/>
      </c>
      <c r="O34" s="69" t="str">
        <f>IF(AND(academico!$Y$63="Media",academico!$AA$63="Leve"),CONCATENATE("R9C",academico!$O$63),"")</f>
        <v/>
      </c>
      <c r="P34" s="67" t="str">
        <f>IF(AND(academico!$Y$58="Media",academico!$AA$58="Menor"),CONCATENATE("R9C",academico!$O$58),"")</f>
        <v/>
      </c>
      <c r="Q34" s="68" t="str">
        <f>IF(AND(academico!$Y$59="Media",academico!$AA$59="Menor"),CONCATENATE("R9C",academico!$O$59),"")</f>
        <v/>
      </c>
      <c r="R34" s="68" t="str">
        <f>IF(AND(academico!$Y$60="Media",academico!$AA$60="Menor"),CONCATENATE("R9C",academico!$O$60),"")</f>
        <v/>
      </c>
      <c r="S34" s="68" t="str">
        <f>IF(AND(academico!$Y$61="Media",academico!$AA$61="Menor"),CONCATENATE("R9C",academico!$O$61),"")</f>
        <v/>
      </c>
      <c r="T34" s="68" t="str">
        <f>IF(AND(academico!$Y$62="Media",academico!$AA$62="Menor"),CONCATENATE("R9C",academico!$O$62),"")</f>
        <v/>
      </c>
      <c r="U34" s="69" t="str">
        <f>IF(AND(academico!$Y$63="Media",academico!$AA$63="Menor"),CONCATENATE("R9C",academico!$O$63),"")</f>
        <v/>
      </c>
      <c r="V34" s="67" t="str">
        <f>IF(AND(academico!$Y$58="Media",academico!$AA$58="Moderado"),CONCATENATE("R9C",academico!$O$58),"")</f>
        <v/>
      </c>
      <c r="W34" s="68" t="str">
        <f>IF(AND(academico!$Y$59="Media",academico!$AA$59="Moderado"),CONCATENATE("R9C",academico!$O$59),"")</f>
        <v/>
      </c>
      <c r="X34" s="68" t="str">
        <f>IF(AND(academico!$Y$60="Media",academico!$AA$60="Moderado"),CONCATENATE("R9C",academico!$O$60),"")</f>
        <v/>
      </c>
      <c r="Y34" s="68" t="str">
        <f>IF(AND(academico!$Y$61="Media",academico!$AA$61="Moderado"),CONCATENATE("R9C",academico!$O$61),"")</f>
        <v/>
      </c>
      <c r="Z34" s="68" t="str">
        <f>IF(AND(academico!$Y$62="Media",academico!$AA$62="Moderado"),CONCATENATE("R9C",academico!$O$62),"")</f>
        <v/>
      </c>
      <c r="AA34" s="69" t="str">
        <f>IF(AND(academico!$Y$63="Media",academico!$AA$63="Moderado"),CONCATENATE("R9C",academico!$O$63),"")</f>
        <v/>
      </c>
      <c r="AB34" s="52" t="str">
        <f>IF(AND(academico!$Y$58="Media",academico!$AA$58="Mayor"),CONCATENATE("R9C",academico!$O$58),"")</f>
        <v/>
      </c>
      <c r="AC34" s="53" t="str">
        <f>IF(AND(academico!$Y$59="Media",academico!$AA$59="Mayor"),CONCATENATE("R9C",academico!$O$59),"")</f>
        <v/>
      </c>
      <c r="AD34" s="53" t="str">
        <f>IF(AND(academico!$Y$60="Media",academico!$AA$60="Mayor"),CONCATENATE("R9C",academico!$O$60),"")</f>
        <v/>
      </c>
      <c r="AE34" s="53" t="str">
        <f>IF(AND(academico!$Y$61="Media",academico!$AA$61="Mayor"),CONCATENATE("R9C",academico!$O$61),"")</f>
        <v/>
      </c>
      <c r="AF34" s="53" t="str">
        <f>IF(AND(academico!$Y$62="Media",academico!$AA$62="Mayor"),CONCATENATE("R9C",academico!$O$62),"")</f>
        <v/>
      </c>
      <c r="AG34" s="54" t="str">
        <f>IF(AND(academico!$Y$63="Media",academico!$AA$63="Mayor"),CONCATENATE("R9C",academico!$O$63),"")</f>
        <v/>
      </c>
      <c r="AH34" s="55" t="str">
        <f>IF(AND(academico!$Y$58="Media",academico!$AA$58="Catastrófico"),CONCATENATE("R9C",academico!$O$58),"")</f>
        <v/>
      </c>
      <c r="AI34" s="56" t="str">
        <f>IF(AND(academico!$Y$59="Media",academico!$AA$59="Catastrófico"),CONCATENATE("R9C",academico!$O$59),"")</f>
        <v/>
      </c>
      <c r="AJ34" s="56" t="str">
        <f>IF(AND(academico!$Y$60="Media",academico!$AA$60="Catastrófico"),CONCATENATE("R9C",academico!$O$60),"")</f>
        <v/>
      </c>
      <c r="AK34" s="56" t="str">
        <f>IF(AND(academico!$Y$61="Media",academico!$AA$61="Catastrófico"),CONCATENATE("R9C",academico!$O$61),"")</f>
        <v/>
      </c>
      <c r="AL34" s="56" t="str">
        <f>IF(AND(academico!$Y$62="Media",academico!$AA$62="Catastrófico"),CONCATENATE("R9C",academico!$O$62),"")</f>
        <v/>
      </c>
      <c r="AM34" s="57" t="str">
        <f>IF(AND(academico!$Y$63="Media",academico!$AA$63="Catastrófico"),CONCATENATE("R9C",academico!$O$63),"")</f>
        <v/>
      </c>
      <c r="AN34" s="83"/>
      <c r="AO34" s="367"/>
      <c r="AP34" s="368"/>
      <c r="AQ34" s="368"/>
      <c r="AR34" s="368"/>
      <c r="AS34" s="368"/>
      <c r="AT34" s="369"/>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86"/>
      <c r="C35" s="286"/>
      <c r="D35" s="287"/>
      <c r="E35" s="330"/>
      <c r="F35" s="331"/>
      <c r="G35" s="331"/>
      <c r="H35" s="331"/>
      <c r="I35" s="332"/>
      <c r="J35" s="67" t="str">
        <f>IF(AND(academico!$Y$64="Media",academico!$AA$64="Leve"),CONCATENATE("R10C",academico!$O$64),"")</f>
        <v/>
      </c>
      <c r="K35" s="68" t="str">
        <f>IF(AND(academico!$Y$65="Media",academico!$AA$65="Leve"),CONCATENATE("R10C",academico!$O$65),"")</f>
        <v/>
      </c>
      <c r="L35" s="68" t="str">
        <f>IF(AND(academico!$Y$66="Media",academico!$AA$66="Leve"),CONCATENATE("R10C",academico!$O$66),"")</f>
        <v/>
      </c>
      <c r="M35" s="68" t="str">
        <f>IF(AND(academico!$Y$67="Media",academico!$AA$67="Leve"),CONCATENATE("R10C",academico!$O$67),"")</f>
        <v/>
      </c>
      <c r="N35" s="68" t="str">
        <f>IF(AND(academico!$Y$68="Media",academico!$AA$68="Leve"),CONCATENATE("R10C",academico!$O$68),"")</f>
        <v/>
      </c>
      <c r="O35" s="69" t="str">
        <f>IF(AND(academico!$Y$69="Media",academico!$AA$69="Leve"),CONCATENATE("R10C",academico!$O$69),"")</f>
        <v/>
      </c>
      <c r="P35" s="67" t="str">
        <f>IF(AND(academico!$Y$64="Media",academico!$AA$64="Menor"),CONCATENATE("R10C",academico!$O$64),"")</f>
        <v/>
      </c>
      <c r="Q35" s="68" t="str">
        <f>IF(AND(academico!$Y$65="Media",academico!$AA$65="Menor"),CONCATENATE("R10C",academico!$O$65),"")</f>
        <v/>
      </c>
      <c r="R35" s="68" t="str">
        <f>IF(AND(academico!$Y$66="Media",academico!$AA$66="Menor"),CONCATENATE("R10C",academico!$O$66),"")</f>
        <v/>
      </c>
      <c r="S35" s="68" t="str">
        <f>IF(AND(academico!$Y$67="Media",academico!$AA$67="Menor"),CONCATENATE("R10C",academico!$O$67),"")</f>
        <v/>
      </c>
      <c r="T35" s="68" t="str">
        <f>IF(AND(academico!$Y$68="Media",academico!$AA$68="Menor"),CONCATENATE("R10C",academico!$O$68),"")</f>
        <v/>
      </c>
      <c r="U35" s="69" t="str">
        <f>IF(AND(academico!$Y$69="Media",academico!$AA$69="Menor"),CONCATENATE("R10C",academico!$O$69),"")</f>
        <v/>
      </c>
      <c r="V35" s="67" t="str">
        <f>IF(AND(academico!$Y$64="Media",academico!$AA$64="Moderado"),CONCATENATE("R10C",academico!$O$64),"")</f>
        <v/>
      </c>
      <c r="W35" s="68" t="str">
        <f>IF(AND(academico!$Y$65="Media",academico!$AA$65="Moderado"),CONCATENATE("R10C",academico!$O$65),"")</f>
        <v/>
      </c>
      <c r="X35" s="68" t="str">
        <f>IF(AND(academico!$Y$66="Media",academico!$AA$66="Moderado"),CONCATENATE("R10C",academico!$O$66),"")</f>
        <v/>
      </c>
      <c r="Y35" s="68" t="str">
        <f>IF(AND(academico!$Y$67="Media",academico!$AA$67="Moderado"),CONCATENATE("R10C",academico!$O$67),"")</f>
        <v/>
      </c>
      <c r="Z35" s="68" t="str">
        <f>IF(AND(academico!$Y$68="Media",academico!$AA$68="Moderado"),CONCATENATE("R10C",academico!$O$68),"")</f>
        <v/>
      </c>
      <c r="AA35" s="69" t="str">
        <f>IF(AND(academico!$Y$69="Media",academico!$AA$69="Moderado"),CONCATENATE("R10C",academico!$O$69),"")</f>
        <v/>
      </c>
      <c r="AB35" s="58" t="str">
        <f>IF(AND(academico!$Y$64="Media",academico!$AA$64="Mayor"),CONCATENATE("R10C",academico!$O$64),"")</f>
        <v/>
      </c>
      <c r="AC35" s="59" t="str">
        <f>IF(AND(academico!$Y$65="Media",academico!$AA$65="Mayor"),CONCATENATE("R10C",academico!$O$65),"")</f>
        <v/>
      </c>
      <c r="AD35" s="59" t="str">
        <f>IF(AND(academico!$Y$66="Media",academico!$AA$66="Mayor"),CONCATENATE("R10C",academico!$O$66),"")</f>
        <v/>
      </c>
      <c r="AE35" s="59" t="str">
        <f>IF(AND(academico!$Y$67="Media",academico!$AA$67="Mayor"),CONCATENATE("R10C",academico!$O$67),"")</f>
        <v/>
      </c>
      <c r="AF35" s="59" t="str">
        <f>IF(AND(academico!$Y$68="Media",academico!$AA$68="Mayor"),CONCATENATE("R10C",academico!$O$68),"")</f>
        <v/>
      </c>
      <c r="AG35" s="60" t="str">
        <f>IF(AND(academico!$Y$69="Media",academico!$AA$69="Mayor"),CONCATENATE("R10C",academico!$O$69),"")</f>
        <v/>
      </c>
      <c r="AH35" s="61" t="str">
        <f>IF(AND(academico!$Y$64="Media",academico!$AA$64="Catastrófico"),CONCATENATE("R10C",academico!$O$64),"")</f>
        <v/>
      </c>
      <c r="AI35" s="62" t="str">
        <f>IF(AND(academico!$Y$65="Media",academico!$AA$65="Catastrófico"),CONCATENATE("R10C",academico!$O$65),"")</f>
        <v/>
      </c>
      <c r="AJ35" s="62" t="str">
        <f>IF(AND(academico!$Y$66="Media",academico!$AA$66="Catastrófico"),CONCATENATE("R10C",academico!$O$66),"")</f>
        <v/>
      </c>
      <c r="AK35" s="62" t="str">
        <f>IF(AND(academico!$Y$67="Media",academico!$AA$67="Catastrófico"),CONCATENATE("R10C",academico!$O$67),"")</f>
        <v/>
      </c>
      <c r="AL35" s="62" t="str">
        <f>IF(AND(academico!$Y$68="Media",academico!$AA$68="Catastrófico"),CONCATENATE("R10C",academico!$O$68),"")</f>
        <v/>
      </c>
      <c r="AM35" s="63" t="str">
        <f>IF(AND(academico!$Y$69="Media",academico!$AA$69="Catastrófico"),CONCATENATE("R10C",academico!$O$69),"")</f>
        <v/>
      </c>
      <c r="AN35" s="83"/>
      <c r="AO35" s="370"/>
      <c r="AP35" s="371"/>
      <c r="AQ35" s="371"/>
      <c r="AR35" s="371"/>
      <c r="AS35" s="371"/>
      <c r="AT35" s="372"/>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86"/>
      <c r="C36" s="286"/>
      <c r="D36" s="287"/>
      <c r="E36" s="324" t="s">
        <v>114</v>
      </c>
      <c r="F36" s="325"/>
      <c r="G36" s="325"/>
      <c r="H36" s="325"/>
      <c r="I36" s="325"/>
      <c r="J36" s="73" t="str">
        <f>IF(AND(academico!$Y$10="Baja",academico!$AA$10="Leve"),CONCATENATE("R1C",academico!$O$10),"")</f>
        <v/>
      </c>
      <c r="K36" s="74" t="str">
        <f>IF(AND(academico!$Y$11="Baja",academico!$AA$11="Leve"),CONCATENATE("R1C",academico!$O$11),"")</f>
        <v/>
      </c>
      <c r="L36" s="74" t="str">
        <f>IF(AND(academico!$Y$12="Baja",academico!$AA$12="Leve"),CONCATENATE("R1C",academico!$O$12),"")</f>
        <v/>
      </c>
      <c r="M36" s="74" t="str">
        <f>IF(AND(academico!$Y$13="Baja",academico!$AA$13="Leve"),CONCATENATE("R1C",academico!$O$13),"")</f>
        <v/>
      </c>
      <c r="N36" s="74" t="str">
        <f>IF(AND(academico!$Y$14="Baja",academico!$AA$14="Leve"),CONCATENATE("R1C",academico!$O$14),"")</f>
        <v/>
      </c>
      <c r="O36" s="75" t="str">
        <f>IF(AND(academico!$Y$15="Baja",academico!$AA$15="Leve"),CONCATENATE("R1C",academico!$O$15),"")</f>
        <v/>
      </c>
      <c r="P36" s="64" t="str">
        <f>IF(AND(academico!$Y$10="Baja",academico!$AA$10="Menor"),CONCATENATE("R1C",academico!$O$10),"")</f>
        <v/>
      </c>
      <c r="Q36" s="65" t="str">
        <f>IF(AND(academico!$Y$11="Baja",academico!$AA$11="Menor"),CONCATENATE("R1C",academico!$O$11),"")</f>
        <v/>
      </c>
      <c r="R36" s="65" t="str">
        <f>IF(AND(academico!$Y$12="Baja",academico!$AA$12="Menor"),CONCATENATE("R1C",academico!$O$12),"")</f>
        <v/>
      </c>
      <c r="S36" s="65" t="str">
        <f>IF(AND(academico!$Y$13="Baja",academico!$AA$13="Menor"),CONCATENATE("R1C",academico!$O$13),"")</f>
        <v/>
      </c>
      <c r="T36" s="65" t="str">
        <f>IF(AND(academico!$Y$14="Baja",academico!$AA$14="Menor"),CONCATENATE("R1C",academico!$O$14),"")</f>
        <v/>
      </c>
      <c r="U36" s="66" t="str">
        <f>IF(AND(academico!$Y$15="Baja",academico!$AA$15="Menor"),CONCATENATE("R1C",academico!$O$15),"")</f>
        <v/>
      </c>
      <c r="V36" s="64" t="str">
        <f>IF(AND(academico!$Y$10="Baja",academico!$AA$10="Moderado"),CONCATENATE("R1C",academico!$O$10),"")</f>
        <v/>
      </c>
      <c r="W36" s="65" t="str">
        <f>IF(AND(academico!$Y$11="Baja",academico!$AA$11="Moderado"),CONCATENATE("R1C",academico!$O$11),"")</f>
        <v/>
      </c>
      <c r="X36" s="65" t="str">
        <f>IF(AND(academico!$Y$12="Baja",academico!$AA$12="Moderado"),CONCATENATE("R1C",academico!$O$12),"")</f>
        <v/>
      </c>
      <c r="Y36" s="65" t="str">
        <f>IF(AND(academico!$Y$13="Baja",academico!$AA$13="Moderado"),CONCATENATE("R1C",academico!$O$13),"")</f>
        <v/>
      </c>
      <c r="Z36" s="65" t="str">
        <f>IF(AND(academico!$Y$14="Baja",academico!$AA$14="Moderado"),CONCATENATE("R1C",academico!$O$14),"")</f>
        <v/>
      </c>
      <c r="AA36" s="66" t="str">
        <f>IF(AND(academico!$Y$15="Baja",academico!$AA$15="Moderado"),CONCATENATE("R1C",academico!$O$15),"")</f>
        <v/>
      </c>
      <c r="AB36" s="46" t="str">
        <f>IF(AND(academico!$Y$10="Baja",academico!$AA$10="Mayor"),CONCATENATE("R1C",academico!$O$10),"")</f>
        <v>R1C1</v>
      </c>
      <c r="AC36" s="47" t="str">
        <f>IF(AND(academico!$Y$11="Baja",academico!$AA$11="Mayor"),CONCATENATE("R1C",academico!$O$11),"")</f>
        <v>R1C2</v>
      </c>
      <c r="AD36" s="47" t="str">
        <f>IF(AND(academico!$Y$12="Baja",academico!$AA$12="Mayor"),CONCATENATE("R1C",academico!$O$12),"")</f>
        <v/>
      </c>
      <c r="AE36" s="47" t="str">
        <f>IF(AND(academico!$Y$13="Baja",academico!$AA$13="Mayor"),CONCATENATE("R1C",academico!$O$13),"")</f>
        <v/>
      </c>
      <c r="AF36" s="47" t="str">
        <f>IF(AND(academico!$Y$14="Baja",academico!$AA$14="Mayor"),CONCATENATE("R1C",academico!$O$14),"")</f>
        <v/>
      </c>
      <c r="AG36" s="48" t="str">
        <f>IF(AND(academico!$Y$15="Baja",academico!$AA$15="Mayor"),CONCATENATE("R1C",academico!$O$15),"")</f>
        <v/>
      </c>
      <c r="AH36" s="49" t="str">
        <f>IF(AND(academico!$Y$10="Baja",academico!$AA$10="Catastrófico"),CONCATENATE("R1C",academico!$O$10),"")</f>
        <v/>
      </c>
      <c r="AI36" s="50" t="str">
        <f>IF(AND(academico!$Y$11="Baja",academico!$AA$11="Catastrófico"),CONCATENATE("R1C",academico!$O$11),"")</f>
        <v/>
      </c>
      <c r="AJ36" s="50" t="str">
        <f>IF(AND(academico!$Y$12="Baja",academico!$AA$12="Catastrófico"),CONCATENATE("R1C",academico!$O$12),"")</f>
        <v/>
      </c>
      <c r="AK36" s="50" t="str">
        <f>IF(AND(academico!$Y$13="Baja",academico!$AA$13="Catastrófico"),CONCATENATE("R1C",academico!$O$13),"")</f>
        <v/>
      </c>
      <c r="AL36" s="50" t="str">
        <f>IF(AND(academico!$Y$14="Baja",academico!$AA$14="Catastrófico"),CONCATENATE("R1C",academico!$O$14),"")</f>
        <v/>
      </c>
      <c r="AM36" s="51" t="str">
        <f>IF(AND(academico!$Y$15="Baja",academico!$AA$15="Catastrófico"),CONCATENATE("R1C",academico!$O$15),"")</f>
        <v/>
      </c>
      <c r="AN36" s="83"/>
      <c r="AO36" s="355" t="s">
        <v>82</v>
      </c>
      <c r="AP36" s="356"/>
      <c r="AQ36" s="356"/>
      <c r="AR36" s="356"/>
      <c r="AS36" s="356"/>
      <c r="AT36" s="357"/>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86"/>
      <c r="C37" s="286"/>
      <c r="D37" s="287"/>
      <c r="E37" s="343"/>
      <c r="F37" s="328"/>
      <c r="G37" s="328"/>
      <c r="H37" s="328"/>
      <c r="I37" s="328"/>
      <c r="J37" s="76" t="str">
        <f>IF(AND(academico!$Y$16="Baja",academico!$AA$16="Leve"),CONCATENATE("R2C",academico!$O$16),"")</f>
        <v/>
      </c>
      <c r="K37" s="77" t="str">
        <f>IF(AND(academico!$Y$17="Baja",academico!$AA$17="Leve"),CONCATENATE("R2C",academico!$O$17),"")</f>
        <v/>
      </c>
      <c r="L37" s="77" t="str">
        <f>IF(AND(academico!$Y$18="Baja",academico!$AA$18="Leve"),CONCATENATE("R2C",academico!$O$18),"")</f>
        <v/>
      </c>
      <c r="M37" s="77" t="str">
        <f>IF(AND(academico!$Y$19="Baja",academico!$AA$19="Leve"),CONCATENATE("R2C",academico!$O$19),"")</f>
        <v/>
      </c>
      <c r="N37" s="77" t="str">
        <f>IF(AND(academico!$Y$20="Baja",academico!$AA$20="Leve"),CONCATENATE("R2C",academico!$O$20),"")</f>
        <v/>
      </c>
      <c r="O37" s="78" t="str">
        <f>IF(AND(academico!$Y$21="Baja",academico!$AA$21="Leve"),CONCATENATE("R2C",academico!$O$21),"")</f>
        <v/>
      </c>
      <c r="P37" s="67" t="str">
        <f>IF(AND(academico!$Y$16="Baja",academico!$AA$16="Menor"),CONCATENATE("R2C",academico!$O$16),"")</f>
        <v/>
      </c>
      <c r="Q37" s="68" t="str">
        <f>IF(AND(academico!$Y$17="Baja",academico!$AA$17="Menor"),CONCATENATE("R2C",academico!$O$17),"")</f>
        <v/>
      </c>
      <c r="R37" s="68" t="str">
        <f>IF(AND(academico!$Y$18="Baja",academico!$AA$18="Menor"),CONCATENATE("R2C",academico!$O$18),"")</f>
        <v/>
      </c>
      <c r="S37" s="68" t="str">
        <f>IF(AND(academico!$Y$19="Baja",academico!$AA$19="Menor"),CONCATENATE("R2C",academico!$O$19),"")</f>
        <v/>
      </c>
      <c r="T37" s="68" t="str">
        <f>IF(AND(academico!$Y$20="Baja",academico!$AA$20="Menor"),CONCATENATE("R2C",academico!$O$20),"")</f>
        <v/>
      </c>
      <c r="U37" s="69" t="str">
        <f>IF(AND(academico!$Y$21="Baja",academico!$AA$21="Menor"),CONCATENATE("R2C",academico!$O$21),"")</f>
        <v/>
      </c>
      <c r="V37" s="67" t="str">
        <f>IF(AND(academico!$Y$16="Baja",academico!$AA$16="Moderado"),CONCATENATE("R2C",academico!$O$16),"")</f>
        <v/>
      </c>
      <c r="W37" s="68" t="str">
        <f>IF(AND(academico!$Y$17="Baja",academico!$AA$17="Moderado"),CONCATENATE("R2C",academico!$O$17),"")</f>
        <v/>
      </c>
      <c r="X37" s="68" t="str">
        <f>IF(AND(academico!$Y$18="Baja",academico!$AA$18="Moderado"),CONCATENATE("R2C",academico!$O$18),"")</f>
        <v/>
      </c>
      <c r="Y37" s="68" t="str">
        <f>IF(AND(academico!$Y$19="Baja",academico!$AA$19="Moderado"),CONCATENATE("R2C",academico!$O$19),"")</f>
        <v/>
      </c>
      <c r="Z37" s="68" t="str">
        <f>IF(AND(academico!$Y$20="Baja",academico!$AA$20="Moderado"),CONCATENATE("R2C",academico!$O$20),"")</f>
        <v/>
      </c>
      <c r="AA37" s="69" t="str">
        <f>IF(AND(academico!$Y$21="Baja",academico!$AA$21="Moderado"),CONCATENATE("R2C",academico!$O$21),"")</f>
        <v/>
      </c>
      <c r="AB37" s="52" t="str">
        <f>IF(AND(academico!$Y$16="Baja",academico!$AA$16="Mayor"),CONCATENATE("R2C",academico!$O$16),"")</f>
        <v/>
      </c>
      <c r="AC37" s="53" t="str">
        <f>IF(AND(academico!$Y$17="Baja",academico!$AA$17="Mayor"),CONCATENATE("R2C",academico!$O$17),"")</f>
        <v/>
      </c>
      <c r="AD37" s="53" t="str">
        <f>IF(AND(academico!$Y$18="Baja",academico!$AA$18="Mayor"),CONCATENATE("R2C",academico!$O$18),"")</f>
        <v/>
      </c>
      <c r="AE37" s="53" t="str">
        <f>IF(AND(academico!$Y$19="Baja",academico!$AA$19="Mayor"),CONCATENATE("R2C",academico!$O$19),"")</f>
        <v/>
      </c>
      <c r="AF37" s="53" t="str">
        <f>IF(AND(academico!$Y$20="Baja",academico!$AA$20="Mayor"),CONCATENATE("R2C",academico!$O$20),"")</f>
        <v/>
      </c>
      <c r="AG37" s="54" t="str">
        <f>IF(AND(academico!$Y$21="Baja",academico!$AA$21="Mayor"),CONCATENATE("R2C",academico!$O$21),"")</f>
        <v/>
      </c>
      <c r="AH37" s="55" t="str">
        <f>IF(AND(academico!$Y$16="Baja",academico!$AA$16="Catastrófico"),CONCATENATE("R2C",academico!$O$16),"")</f>
        <v/>
      </c>
      <c r="AI37" s="56" t="str">
        <f>IF(AND(academico!$Y$17="Baja",academico!$AA$17="Catastrófico"),CONCATENATE("R2C",academico!$O$17),"")</f>
        <v/>
      </c>
      <c r="AJ37" s="56" t="str">
        <f>IF(AND(academico!$Y$18="Baja",academico!$AA$18="Catastrófico"),CONCATENATE("R2C",academico!$O$18),"")</f>
        <v/>
      </c>
      <c r="AK37" s="56" t="str">
        <f>IF(AND(academico!$Y$19="Baja",academico!$AA$19="Catastrófico"),CONCATENATE("R2C",academico!$O$19),"")</f>
        <v/>
      </c>
      <c r="AL37" s="56" t="str">
        <f>IF(AND(academico!$Y$20="Baja",academico!$AA$20="Catastrófico"),CONCATENATE("R2C",academico!$O$20),"")</f>
        <v/>
      </c>
      <c r="AM37" s="57" t="str">
        <f>IF(AND(academico!$Y$21="Baja",academico!$AA$21="Catastrófico"),CONCATENATE("R2C",academico!$O$21),"")</f>
        <v/>
      </c>
      <c r="AN37" s="83"/>
      <c r="AO37" s="358"/>
      <c r="AP37" s="359"/>
      <c r="AQ37" s="359"/>
      <c r="AR37" s="359"/>
      <c r="AS37" s="359"/>
      <c r="AT37" s="360"/>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86"/>
      <c r="C38" s="286"/>
      <c r="D38" s="287"/>
      <c r="E38" s="327"/>
      <c r="F38" s="328"/>
      <c r="G38" s="328"/>
      <c r="H38" s="328"/>
      <c r="I38" s="328"/>
      <c r="J38" s="76" t="str">
        <f>IF(AND(academico!$Y$22="Baja",academico!$AA$22="Leve"),CONCATENATE("R3C",academico!$O$22),"")</f>
        <v/>
      </c>
      <c r="K38" s="77" t="str">
        <f>IF(AND(academico!$Y$23="Baja",academico!$AA$23="Leve"),CONCATENATE("R3C",academico!$O$23),"")</f>
        <v/>
      </c>
      <c r="L38" s="77" t="str">
        <f>IF(AND(academico!$Y$24="Baja",academico!$AA$24="Leve"),CONCATENATE("R3C",academico!$O$24),"")</f>
        <v/>
      </c>
      <c r="M38" s="77" t="str">
        <f>IF(AND(academico!$Y$25="Baja",academico!$AA$25="Leve"),CONCATENATE("R3C",academico!$O$25),"")</f>
        <v/>
      </c>
      <c r="N38" s="77" t="str">
        <f>IF(AND(academico!$Y$26="Baja",academico!$AA$26="Leve"),CONCATENATE("R3C",academico!$O$26),"")</f>
        <v/>
      </c>
      <c r="O38" s="78" t="str">
        <f>IF(AND(academico!$Y$27="Baja",academico!$AA$27="Leve"),CONCATENATE("R3C",academico!$O$27),"")</f>
        <v/>
      </c>
      <c r="P38" s="67" t="str">
        <f>IF(AND(academico!$Y$22="Baja",academico!$AA$22="Menor"),CONCATENATE("R3C",academico!$O$22),"")</f>
        <v/>
      </c>
      <c r="Q38" s="68" t="str">
        <f>IF(AND(academico!$Y$23="Baja",academico!$AA$23="Menor"),CONCATENATE("R3C",academico!$O$23),"")</f>
        <v/>
      </c>
      <c r="R38" s="68" t="str">
        <f>IF(AND(academico!$Y$24="Baja",academico!$AA$24="Menor"),CONCATENATE("R3C",academico!$O$24),"")</f>
        <v/>
      </c>
      <c r="S38" s="68" t="str">
        <f>IF(AND(academico!$Y$25="Baja",academico!$AA$25="Menor"),CONCATENATE("R3C",academico!$O$25),"")</f>
        <v/>
      </c>
      <c r="T38" s="68" t="str">
        <f>IF(AND(academico!$Y$26="Baja",academico!$AA$26="Menor"),CONCATENATE("R3C",academico!$O$26),"")</f>
        <v/>
      </c>
      <c r="U38" s="69" t="str">
        <f>IF(AND(academico!$Y$27="Baja",academico!$AA$27="Menor"),CONCATENATE("R3C",academico!$O$27),"")</f>
        <v/>
      </c>
      <c r="V38" s="67" t="str">
        <f>IF(AND(academico!$Y$22="Baja",academico!$AA$22="Moderado"),CONCATENATE("R3C",academico!$O$22),"")</f>
        <v/>
      </c>
      <c r="W38" s="68" t="str">
        <f>IF(AND(academico!$Y$23="Baja",academico!$AA$23="Moderado"),CONCATENATE("R3C",academico!$O$23),"")</f>
        <v/>
      </c>
      <c r="X38" s="68" t="str">
        <f>IF(AND(academico!$Y$24="Baja",academico!$AA$24="Moderado"),CONCATENATE("R3C",academico!$O$24),"")</f>
        <v/>
      </c>
      <c r="Y38" s="68" t="str">
        <f>IF(AND(academico!$Y$25="Baja",academico!$AA$25="Moderado"),CONCATENATE("R3C",academico!$O$25),"")</f>
        <v/>
      </c>
      <c r="Z38" s="68" t="str">
        <f>IF(AND(academico!$Y$26="Baja",academico!$AA$26="Moderado"),CONCATENATE("R3C",academico!$O$26),"")</f>
        <v/>
      </c>
      <c r="AA38" s="69" t="str">
        <f>IF(AND(academico!$Y$27="Baja",academico!$AA$27="Moderado"),CONCATENATE("R3C",academico!$O$27),"")</f>
        <v/>
      </c>
      <c r="AB38" s="52" t="str">
        <f>IF(AND(academico!$Y$22="Baja",academico!$AA$22="Mayor"),CONCATENATE("R3C",academico!$O$22),"")</f>
        <v/>
      </c>
      <c r="AC38" s="53" t="str">
        <f>IF(AND(academico!$Y$23="Baja",academico!$AA$23="Mayor"),CONCATENATE("R3C",academico!$O$23),"")</f>
        <v/>
      </c>
      <c r="AD38" s="53" t="str">
        <f>IF(AND(academico!$Y$24="Baja",academico!$AA$24="Mayor"),CONCATENATE("R3C",academico!$O$24),"")</f>
        <v/>
      </c>
      <c r="AE38" s="53" t="str">
        <f>IF(AND(academico!$Y$25="Baja",academico!$AA$25="Mayor"),CONCATENATE("R3C",academico!$O$25),"")</f>
        <v/>
      </c>
      <c r="AF38" s="53" t="str">
        <f>IF(AND(academico!$Y$26="Baja",academico!$AA$26="Mayor"),CONCATENATE("R3C",academico!$O$26),"")</f>
        <v/>
      </c>
      <c r="AG38" s="54" t="str">
        <f>IF(AND(academico!$Y$27="Baja",academico!$AA$27="Mayor"),CONCATENATE("R3C",academico!$O$27),"")</f>
        <v/>
      </c>
      <c r="AH38" s="55" t="str">
        <f>IF(AND(academico!$Y$22="Baja",academico!$AA$22="Catastrófico"),CONCATENATE("R3C",academico!$O$22),"")</f>
        <v/>
      </c>
      <c r="AI38" s="56" t="str">
        <f>IF(AND(academico!$Y$23="Baja",academico!$AA$23="Catastrófico"),CONCATENATE("R3C",academico!$O$23),"")</f>
        <v/>
      </c>
      <c r="AJ38" s="56" t="str">
        <f>IF(AND(academico!$Y$24="Baja",academico!$AA$24="Catastrófico"),CONCATENATE("R3C",academico!$O$24),"")</f>
        <v/>
      </c>
      <c r="AK38" s="56" t="str">
        <f>IF(AND(academico!$Y$25="Baja",academico!$AA$25="Catastrófico"),CONCATENATE("R3C",academico!$O$25),"")</f>
        <v/>
      </c>
      <c r="AL38" s="56" t="str">
        <f>IF(AND(academico!$Y$26="Baja",academico!$AA$26="Catastrófico"),CONCATENATE("R3C",academico!$O$26),"")</f>
        <v/>
      </c>
      <c r="AM38" s="57" t="str">
        <f>IF(AND(academico!$Y$27="Baja",academico!$AA$27="Catastrófico"),CONCATENATE("R3C",academico!$O$27),"")</f>
        <v/>
      </c>
      <c r="AN38" s="83"/>
      <c r="AO38" s="358"/>
      <c r="AP38" s="359"/>
      <c r="AQ38" s="359"/>
      <c r="AR38" s="359"/>
      <c r="AS38" s="359"/>
      <c r="AT38" s="360"/>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86"/>
      <c r="C39" s="286"/>
      <c r="D39" s="287"/>
      <c r="E39" s="327"/>
      <c r="F39" s="328"/>
      <c r="G39" s="328"/>
      <c r="H39" s="328"/>
      <c r="I39" s="328"/>
      <c r="J39" s="76" t="str">
        <f>IF(AND(academico!$Y$28="Baja",academico!$AA$28="Leve"),CONCATENATE("R4C",academico!$O$28),"")</f>
        <v/>
      </c>
      <c r="K39" s="77" t="str">
        <f>IF(AND(academico!$Y$29="Baja",academico!$AA$29="Leve"),CONCATENATE("R4C",academico!$O$29),"")</f>
        <v/>
      </c>
      <c r="L39" s="77" t="str">
        <f>IF(AND(academico!$Y$30="Baja",academico!$AA$30="Leve"),CONCATENATE("R4C",academico!$O$30),"")</f>
        <v/>
      </c>
      <c r="M39" s="77" t="str">
        <f>IF(AND(academico!$Y$31="Baja",academico!$AA$31="Leve"),CONCATENATE("R4C",academico!$O$31),"")</f>
        <v/>
      </c>
      <c r="N39" s="77" t="str">
        <f>IF(AND(academico!$Y$32="Baja",academico!$AA$32="Leve"),CONCATENATE("R4C",academico!$O$32),"")</f>
        <v/>
      </c>
      <c r="O39" s="78" t="str">
        <f>IF(AND(academico!$Y$33="Baja",academico!$AA$33="Leve"),CONCATENATE("R4C",academico!$O$33),"")</f>
        <v/>
      </c>
      <c r="P39" s="67" t="str">
        <f>IF(AND(academico!$Y$28="Baja",academico!$AA$28="Menor"),CONCATENATE("R4C",academico!$O$28),"")</f>
        <v/>
      </c>
      <c r="Q39" s="68" t="str">
        <f>IF(AND(academico!$Y$29="Baja",academico!$AA$29="Menor"),CONCATENATE("R4C",academico!$O$29),"")</f>
        <v/>
      </c>
      <c r="R39" s="68" t="str">
        <f>IF(AND(academico!$Y$30="Baja",academico!$AA$30="Menor"),CONCATENATE("R4C",academico!$O$30),"")</f>
        <v/>
      </c>
      <c r="S39" s="68" t="str">
        <f>IF(AND(academico!$Y$31="Baja",academico!$AA$31="Menor"),CONCATENATE("R4C",academico!$O$31),"")</f>
        <v/>
      </c>
      <c r="T39" s="68" t="str">
        <f>IF(AND(academico!$Y$32="Baja",academico!$AA$32="Menor"),CONCATENATE("R4C",academico!$O$32),"")</f>
        <v/>
      </c>
      <c r="U39" s="69" t="str">
        <f>IF(AND(academico!$Y$33="Baja",academico!$AA$33="Menor"),CONCATENATE("R4C",academico!$O$33),"")</f>
        <v/>
      </c>
      <c r="V39" s="67" t="str">
        <f>IF(AND(academico!$Y$28="Baja",academico!$AA$28="Moderado"),CONCATENATE("R4C",academico!$O$28),"")</f>
        <v/>
      </c>
      <c r="W39" s="68" t="str">
        <f>IF(AND(academico!$Y$29="Baja",academico!$AA$29="Moderado"),CONCATENATE("R4C",academico!$O$29),"")</f>
        <v/>
      </c>
      <c r="X39" s="68" t="str">
        <f>IF(AND(academico!$Y$30="Baja",academico!$AA$30="Moderado"),CONCATENATE("R4C",academico!$O$30),"")</f>
        <v/>
      </c>
      <c r="Y39" s="68" t="str">
        <f>IF(AND(academico!$Y$31="Baja",academico!$AA$31="Moderado"),CONCATENATE("R4C",academico!$O$31),"")</f>
        <v/>
      </c>
      <c r="Z39" s="68" t="str">
        <f>IF(AND(academico!$Y$32="Baja",academico!$AA$32="Moderado"),CONCATENATE("R4C",academico!$O$32),"")</f>
        <v/>
      </c>
      <c r="AA39" s="69" t="str">
        <f>IF(AND(academico!$Y$33="Baja",academico!$AA$33="Moderado"),CONCATENATE("R4C",academico!$O$33),"")</f>
        <v/>
      </c>
      <c r="AB39" s="52" t="str">
        <f>IF(AND(academico!$Y$28="Baja",academico!$AA$28="Mayor"),CONCATENATE("R4C",academico!$O$28),"")</f>
        <v/>
      </c>
      <c r="AC39" s="53" t="str">
        <f>IF(AND(academico!$Y$29="Baja",academico!$AA$29="Mayor"),CONCATENATE("R4C",academico!$O$29),"")</f>
        <v/>
      </c>
      <c r="AD39" s="53" t="str">
        <f>IF(AND(academico!$Y$30="Baja",academico!$AA$30="Mayor"),CONCATENATE("R4C",academico!$O$30),"")</f>
        <v/>
      </c>
      <c r="AE39" s="53" t="str">
        <f>IF(AND(academico!$Y$31="Baja",academico!$AA$31="Mayor"),CONCATENATE("R4C",academico!$O$31),"")</f>
        <v/>
      </c>
      <c r="AF39" s="53" t="str">
        <f>IF(AND(academico!$Y$32="Baja",academico!$AA$32="Mayor"),CONCATENATE("R4C",academico!$O$32),"")</f>
        <v/>
      </c>
      <c r="AG39" s="54" t="str">
        <f>IF(AND(academico!$Y$33="Baja",academico!$AA$33="Mayor"),CONCATENATE("R4C",academico!$O$33),"")</f>
        <v/>
      </c>
      <c r="AH39" s="55" t="str">
        <f>IF(AND(academico!$Y$28="Baja",academico!$AA$28="Catastrófico"),CONCATENATE("R4C",academico!$O$28),"")</f>
        <v/>
      </c>
      <c r="AI39" s="56" t="str">
        <f>IF(AND(academico!$Y$29="Baja",academico!$AA$29="Catastrófico"),CONCATENATE("R4C",academico!$O$29),"")</f>
        <v/>
      </c>
      <c r="AJ39" s="56" t="str">
        <f>IF(AND(academico!$Y$30="Baja",academico!$AA$30="Catastrófico"),CONCATENATE("R4C",academico!$O$30),"")</f>
        <v/>
      </c>
      <c r="AK39" s="56" t="str">
        <f>IF(AND(academico!$Y$31="Baja",academico!$AA$31="Catastrófico"),CONCATENATE("R4C",academico!$O$31),"")</f>
        <v/>
      </c>
      <c r="AL39" s="56" t="str">
        <f>IF(AND(academico!$Y$32="Baja",academico!$AA$32="Catastrófico"),CONCATENATE("R4C",academico!$O$32),"")</f>
        <v/>
      </c>
      <c r="AM39" s="57" t="str">
        <f>IF(AND(academico!$Y$33="Baja",academico!$AA$33="Catastrófico"),CONCATENATE("R4C",academico!$O$33),"")</f>
        <v/>
      </c>
      <c r="AN39" s="83"/>
      <c r="AO39" s="358"/>
      <c r="AP39" s="359"/>
      <c r="AQ39" s="359"/>
      <c r="AR39" s="359"/>
      <c r="AS39" s="359"/>
      <c r="AT39" s="360"/>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86"/>
      <c r="C40" s="286"/>
      <c r="D40" s="287"/>
      <c r="E40" s="327"/>
      <c r="F40" s="328"/>
      <c r="G40" s="328"/>
      <c r="H40" s="328"/>
      <c r="I40" s="328"/>
      <c r="J40" s="76" t="str">
        <f>IF(AND(academico!$Y$34="Baja",academico!$AA$34="Leve"),CONCATENATE("R5C",academico!$O$34),"")</f>
        <v/>
      </c>
      <c r="K40" s="77" t="str">
        <f>IF(AND(academico!$Y$35="Baja",academico!$AA$35="Leve"),CONCATENATE("R5C",academico!$O$35),"")</f>
        <v/>
      </c>
      <c r="L40" s="77" t="str">
        <f>IF(AND(academico!$Y$36="Baja",academico!$AA$36="Leve"),CONCATENATE("R5C",academico!$O$36),"")</f>
        <v/>
      </c>
      <c r="M40" s="77" t="str">
        <f>IF(AND(academico!$Y$37="Baja",academico!$AA$37="Leve"),CONCATENATE("R5C",academico!$O$37),"")</f>
        <v/>
      </c>
      <c r="N40" s="77" t="str">
        <f>IF(AND(academico!$Y$38="Baja",academico!$AA$38="Leve"),CONCATENATE("R5C",academico!$O$38),"")</f>
        <v/>
      </c>
      <c r="O40" s="78" t="str">
        <f>IF(AND(academico!$Y$39="Baja",academico!$AA$39="Leve"),CONCATENATE("R5C",academico!$O$39),"")</f>
        <v/>
      </c>
      <c r="P40" s="67" t="str">
        <f>IF(AND(academico!$Y$34="Baja",academico!$AA$34="Menor"),CONCATENATE("R5C",academico!$O$34),"")</f>
        <v/>
      </c>
      <c r="Q40" s="68" t="str">
        <f>IF(AND(academico!$Y$35="Baja",academico!$AA$35="Menor"),CONCATENATE("R5C",academico!$O$35),"")</f>
        <v/>
      </c>
      <c r="R40" s="68" t="str">
        <f>IF(AND(academico!$Y$36="Baja",academico!$AA$36="Menor"),CONCATENATE("R5C",academico!$O$36),"")</f>
        <v/>
      </c>
      <c r="S40" s="68" t="str">
        <f>IF(AND(academico!$Y$37="Baja",academico!$AA$37="Menor"),CONCATENATE("R5C",academico!$O$37),"")</f>
        <v/>
      </c>
      <c r="T40" s="68" t="str">
        <f>IF(AND(academico!$Y$38="Baja",academico!$AA$38="Menor"),CONCATENATE("R5C",academico!$O$38),"")</f>
        <v/>
      </c>
      <c r="U40" s="69" t="str">
        <f>IF(AND(academico!$Y$39="Baja",academico!$AA$39="Menor"),CONCATENATE("R5C",academico!$O$39),"")</f>
        <v/>
      </c>
      <c r="V40" s="67" t="str">
        <f>IF(AND(academico!$Y$34="Baja",academico!$AA$34="Moderado"),CONCATENATE("R5C",academico!$O$34),"")</f>
        <v/>
      </c>
      <c r="W40" s="68" t="str">
        <f>IF(AND(academico!$Y$35="Baja",academico!$AA$35="Moderado"),CONCATENATE("R5C",academico!$O$35),"")</f>
        <v/>
      </c>
      <c r="X40" s="68" t="str">
        <f>IF(AND(academico!$Y$36="Baja",academico!$AA$36="Moderado"),CONCATENATE("R5C",academico!$O$36),"")</f>
        <v/>
      </c>
      <c r="Y40" s="68" t="str">
        <f>IF(AND(academico!$Y$37="Baja",academico!$AA$37="Moderado"),CONCATENATE("R5C",academico!$O$37),"")</f>
        <v/>
      </c>
      <c r="Z40" s="68" t="str">
        <f>IF(AND(academico!$Y$38="Baja",academico!$AA$38="Moderado"),CONCATENATE("R5C",academico!$O$38),"")</f>
        <v/>
      </c>
      <c r="AA40" s="69" t="str">
        <f>IF(AND(academico!$Y$39="Baja",academico!$AA$39="Moderado"),CONCATENATE("R5C",academico!$O$39),"")</f>
        <v/>
      </c>
      <c r="AB40" s="52" t="str">
        <f>IF(AND(academico!$Y$34="Baja",academico!$AA$34="Mayor"),CONCATENATE("R5C",academico!$O$34),"")</f>
        <v/>
      </c>
      <c r="AC40" s="53" t="str">
        <f>IF(AND(academico!$Y$35="Baja",academico!$AA$35="Mayor"),CONCATENATE("R5C",academico!$O$35),"")</f>
        <v/>
      </c>
      <c r="AD40" s="53" t="str">
        <f>IF(AND(academico!$Y$36="Baja",academico!$AA$36="Mayor"),CONCATENATE("R5C",academico!$O$36),"")</f>
        <v/>
      </c>
      <c r="AE40" s="53" t="str">
        <f>IF(AND(academico!$Y$37="Baja",academico!$AA$37="Mayor"),CONCATENATE("R5C",academico!$O$37),"")</f>
        <v/>
      </c>
      <c r="AF40" s="53" t="str">
        <f>IF(AND(academico!$Y$38="Baja",academico!$AA$38="Mayor"),CONCATENATE("R5C",academico!$O$38),"")</f>
        <v/>
      </c>
      <c r="AG40" s="54" t="str">
        <f>IF(AND(academico!$Y$39="Baja",academico!$AA$39="Mayor"),CONCATENATE("R5C",academico!$O$39),"")</f>
        <v/>
      </c>
      <c r="AH40" s="55" t="str">
        <f>IF(AND(academico!$Y$34="Baja",academico!$AA$34="Catastrófico"),CONCATENATE("R5C",academico!$O$34),"")</f>
        <v/>
      </c>
      <c r="AI40" s="56" t="str">
        <f>IF(AND(academico!$Y$35="Baja",academico!$AA$35="Catastrófico"),CONCATENATE("R5C",academico!$O$35),"")</f>
        <v/>
      </c>
      <c r="AJ40" s="56" t="str">
        <f>IF(AND(academico!$Y$36="Baja",academico!$AA$36="Catastrófico"),CONCATENATE("R5C",academico!$O$36),"")</f>
        <v/>
      </c>
      <c r="AK40" s="56" t="str">
        <f>IF(AND(academico!$Y$37="Baja",academico!$AA$37="Catastrófico"),CONCATENATE("R5C",academico!$O$37),"")</f>
        <v/>
      </c>
      <c r="AL40" s="56" t="str">
        <f>IF(AND(academico!$Y$38="Baja",academico!$AA$38="Catastrófico"),CONCATENATE("R5C",academico!$O$38),"")</f>
        <v/>
      </c>
      <c r="AM40" s="57" t="str">
        <f>IF(AND(academico!$Y$39="Baja",academico!$AA$39="Catastrófico"),CONCATENATE("R5C",academico!$O$39),"")</f>
        <v/>
      </c>
      <c r="AN40" s="83"/>
      <c r="AO40" s="358"/>
      <c r="AP40" s="359"/>
      <c r="AQ40" s="359"/>
      <c r="AR40" s="359"/>
      <c r="AS40" s="359"/>
      <c r="AT40" s="360"/>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86"/>
      <c r="C41" s="286"/>
      <c r="D41" s="287"/>
      <c r="E41" s="327"/>
      <c r="F41" s="328"/>
      <c r="G41" s="328"/>
      <c r="H41" s="328"/>
      <c r="I41" s="328"/>
      <c r="J41" s="76" t="str">
        <f>IF(AND(academico!$Y$40="Baja",academico!$AA$40="Leve"),CONCATENATE("R6C",academico!$O$40),"")</f>
        <v/>
      </c>
      <c r="K41" s="77" t="str">
        <f>IF(AND(academico!$Y$41="Baja",academico!$AA$41="Leve"),CONCATENATE("R6C",academico!$O$41),"")</f>
        <v/>
      </c>
      <c r="L41" s="77" t="str">
        <f>IF(AND(academico!$Y$42="Baja",academico!$AA$42="Leve"),CONCATENATE("R6C",academico!$O$42),"")</f>
        <v/>
      </c>
      <c r="M41" s="77" t="str">
        <f>IF(AND(academico!$Y$43="Baja",academico!$AA$43="Leve"),CONCATENATE("R6C",academico!$O$43),"")</f>
        <v/>
      </c>
      <c r="N41" s="77" t="str">
        <f>IF(AND(academico!$Y$44="Baja",academico!$AA$44="Leve"),CONCATENATE("R6C",academico!$O$44),"")</f>
        <v/>
      </c>
      <c r="O41" s="78" t="str">
        <f>IF(AND(academico!$Y$45="Baja",academico!$AA$45="Leve"),CONCATENATE("R6C",academico!$O$45),"")</f>
        <v/>
      </c>
      <c r="P41" s="67" t="str">
        <f>IF(AND(academico!$Y$40="Baja",academico!$AA$40="Menor"),CONCATENATE("R6C",academico!$O$40),"")</f>
        <v/>
      </c>
      <c r="Q41" s="68" t="str">
        <f>IF(AND(academico!$Y$41="Baja",academico!$AA$41="Menor"),CONCATENATE("R6C",academico!$O$41),"")</f>
        <v/>
      </c>
      <c r="R41" s="68" t="str">
        <f>IF(AND(academico!$Y$42="Baja",academico!$AA$42="Menor"),CONCATENATE("R6C",academico!$O$42),"")</f>
        <v/>
      </c>
      <c r="S41" s="68" t="str">
        <f>IF(AND(academico!$Y$43="Baja",academico!$AA$43="Menor"),CONCATENATE("R6C",academico!$O$43),"")</f>
        <v/>
      </c>
      <c r="T41" s="68" t="str">
        <f>IF(AND(academico!$Y$44="Baja",academico!$AA$44="Menor"),CONCATENATE("R6C",academico!$O$44),"")</f>
        <v/>
      </c>
      <c r="U41" s="69" t="str">
        <f>IF(AND(academico!$Y$45="Baja",academico!$AA$45="Menor"),CONCATENATE("R6C",academico!$O$45),"")</f>
        <v/>
      </c>
      <c r="V41" s="67" t="str">
        <f>IF(AND(academico!$Y$40="Baja",academico!$AA$40="Moderado"),CONCATENATE("R6C",academico!$O$40),"")</f>
        <v/>
      </c>
      <c r="W41" s="68" t="str">
        <f>IF(AND(academico!$Y$41="Baja",academico!$AA$41="Moderado"),CONCATENATE("R6C",academico!$O$41),"")</f>
        <v/>
      </c>
      <c r="X41" s="68" t="str">
        <f>IF(AND(academico!$Y$42="Baja",academico!$AA$42="Moderado"),CONCATENATE("R6C",academico!$O$42),"")</f>
        <v/>
      </c>
      <c r="Y41" s="68" t="str">
        <f>IF(AND(academico!$Y$43="Baja",academico!$AA$43="Moderado"),CONCATENATE("R6C",academico!$O$43),"")</f>
        <v/>
      </c>
      <c r="Z41" s="68" t="str">
        <f>IF(AND(academico!$Y$44="Baja",academico!$AA$44="Moderado"),CONCATENATE("R6C",academico!$O$44),"")</f>
        <v/>
      </c>
      <c r="AA41" s="69" t="str">
        <f>IF(AND(academico!$Y$45="Baja",academico!$AA$45="Moderado"),CONCATENATE("R6C",academico!$O$45),"")</f>
        <v/>
      </c>
      <c r="AB41" s="52" t="str">
        <f>IF(AND(academico!$Y$40="Baja",academico!$AA$40="Mayor"),CONCATENATE("R6C",academico!$O$40),"")</f>
        <v/>
      </c>
      <c r="AC41" s="53" t="str">
        <f>IF(AND(academico!$Y$41="Baja",academico!$AA$41="Mayor"),CONCATENATE("R6C",academico!$O$41),"")</f>
        <v/>
      </c>
      <c r="AD41" s="53" t="str">
        <f>IF(AND(academico!$Y$42="Baja",academico!$AA$42="Mayor"),CONCATENATE("R6C",academico!$O$42),"")</f>
        <v/>
      </c>
      <c r="AE41" s="53" t="str">
        <f>IF(AND(academico!$Y$43="Baja",academico!$AA$43="Mayor"),CONCATENATE("R6C",academico!$O$43),"")</f>
        <v/>
      </c>
      <c r="AF41" s="53" t="str">
        <f>IF(AND(academico!$Y$44="Baja",academico!$AA$44="Mayor"),CONCATENATE("R6C",academico!$O$44),"")</f>
        <v/>
      </c>
      <c r="AG41" s="54" t="str">
        <f>IF(AND(academico!$Y$45="Baja",academico!$AA$45="Mayor"),CONCATENATE("R6C",academico!$O$45),"")</f>
        <v/>
      </c>
      <c r="AH41" s="55" t="str">
        <f>IF(AND(academico!$Y$40="Baja",academico!$AA$40="Catastrófico"),CONCATENATE("R6C",academico!$O$40),"")</f>
        <v/>
      </c>
      <c r="AI41" s="56" t="str">
        <f>IF(AND(academico!$Y$41="Baja",academico!$AA$41="Catastrófico"),CONCATENATE("R6C",academico!$O$41),"")</f>
        <v/>
      </c>
      <c r="AJ41" s="56" t="str">
        <f>IF(AND(academico!$Y$42="Baja",academico!$AA$42="Catastrófico"),CONCATENATE("R6C",academico!$O$42),"")</f>
        <v/>
      </c>
      <c r="AK41" s="56" t="str">
        <f>IF(AND(academico!$Y$43="Baja",academico!$AA$43="Catastrófico"),CONCATENATE("R6C",academico!$O$43),"")</f>
        <v/>
      </c>
      <c r="AL41" s="56" t="str">
        <f>IF(AND(academico!$Y$44="Baja",academico!$AA$44="Catastrófico"),CONCATENATE("R6C",academico!$O$44),"")</f>
        <v/>
      </c>
      <c r="AM41" s="57" t="str">
        <f>IF(AND(academico!$Y$45="Baja",academico!$AA$45="Catastrófico"),CONCATENATE("R6C",academico!$O$45),"")</f>
        <v/>
      </c>
      <c r="AN41" s="83"/>
      <c r="AO41" s="358"/>
      <c r="AP41" s="359"/>
      <c r="AQ41" s="359"/>
      <c r="AR41" s="359"/>
      <c r="AS41" s="359"/>
      <c r="AT41" s="360"/>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86"/>
      <c r="C42" s="286"/>
      <c r="D42" s="287"/>
      <c r="E42" s="327"/>
      <c r="F42" s="328"/>
      <c r="G42" s="328"/>
      <c r="H42" s="328"/>
      <c r="I42" s="328"/>
      <c r="J42" s="76" t="str">
        <f>IF(AND(academico!$Y$46="Baja",academico!$AA$46="Leve"),CONCATENATE("R7C",academico!$O$46),"")</f>
        <v/>
      </c>
      <c r="K42" s="77" t="str">
        <f>IF(AND(academico!$Y$47="Baja",academico!$AA$47="Leve"),CONCATENATE("R7C",academico!$O$47),"")</f>
        <v/>
      </c>
      <c r="L42" s="77" t="str">
        <f>IF(AND(academico!$Y$48="Baja",academico!$AA$48="Leve"),CONCATENATE("R7C",academico!$O$48),"")</f>
        <v/>
      </c>
      <c r="M42" s="77" t="str">
        <f>IF(AND(academico!$Y$49="Baja",academico!$AA$49="Leve"),CONCATENATE("R7C",academico!$O$49),"")</f>
        <v/>
      </c>
      <c r="N42" s="77" t="str">
        <f>IF(AND(academico!$Y$50="Baja",academico!$AA$50="Leve"),CONCATENATE("R7C",academico!$O$50),"")</f>
        <v/>
      </c>
      <c r="O42" s="78" t="str">
        <f>IF(AND(academico!$Y$51="Baja",academico!$AA$51="Leve"),CONCATENATE("R7C",academico!$O$51),"")</f>
        <v/>
      </c>
      <c r="P42" s="67" t="str">
        <f>IF(AND(academico!$Y$46="Baja",academico!$AA$46="Menor"),CONCATENATE("R7C",academico!$O$46),"")</f>
        <v/>
      </c>
      <c r="Q42" s="68" t="str">
        <f>IF(AND(academico!$Y$47="Baja",academico!$AA$47="Menor"),CONCATENATE("R7C",academico!$O$47),"")</f>
        <v/>
      </c>
      <c r="R42" s="68" t="str">
        <f>IF(AND(academico!$Y$48="Baja",academico!$AA$48="Menor"),CONCATENATE("R7C",academico!$O$48),"")</f>
        <v/>
      </c>
      <c r="S42" s="68" t="str">
        <f>IF(AND(academico!$Y$49="Baja",academico!$AA$49="Menor"),CONCATENATE("R7C",academico!$O$49),"")</f>
        <v/>
      </c>
      <c r="T42" s="68" t="str">
        <f>IF(AND(academico!$Y$50="Baja",academico!$AA$50="Menor"),CONCATENATE("R7C",academico!$O$50),"")</f>
        <v/>
      </c>
      <c r="U42" s="69" t="str">
        <f>IF(AND(academico!$Y$51="Baja",academico!$AA$51="Menor"),CONCATENATE("R7C",academico!$O$51),"")</f>
        <v/>
      </c>
      <c r="V42" s="67" t="str">
        <f>IF(AND(academico!$Y$46="Baja",academico!$AA$46="Moderado"),CONCATENATE("R7C",academico!$O$46),"")</f>
        <v/>
      </c>
      <c r="W42" s="68" t="str">
        <f>IF(AND(academico!$Y$47="Baja",academico!$AA$47="Moderado"),CONCATENATE("R7C",academico!$O$47),"")</f>
        <v/>
      </c>
      <c r="X42" s="68" t="str">
        <f>IF(AND(academico!$Y$48="Baja",academico!$AA$48="Moderado"),CONCATENATE("R7C",academico!$O$48),"")</f>
        <v/>
      </c>
      <c r="Y42" s="68" t="str">
        <f>IF(AND(academico!$Y$49="Baja",academico!$AA$49="Moderado"),CONCATENATE("R7C",academico!$O$49),"")</f>
        <v/>
      </c>
      <c r="Z42" s="68" t="str">
        <f>IF(AND(academico!$Y$50="Baja",academico!$AA$50="Moderado"),CONCATENATE("R7C",academico!$O$50),"")</f>
        <v/>
      </c>
      <c r="AA42" s="69" t="str">
        <f>IF(AND(academico!$Y$51="Baja",academico!$AA$51="Moderado"),CONCATENATE("R7C",academico!$O$51),"")</f>
        <v/>
      </c>
      <c r="AB42" s="52" t="str">
        <f>IF(AND(academico!$Y$46="Baja",academico!$AA$46="Mayor"),CONCATENATE("R7C",academico!$O$46),"")</f>
        <v/>
      </c>
      <c r="AC42" s="53" t="str">
        <f>IF(AND(academico!$Y$47="Baja",academico!$AA$47="Mayor"),CONCATENATE("R7C",academico!$O$47),"")</f>
        <v/>
      </c>
      <c r="AD42" s="53" t="str">
        <f>IF(AND(academico!$Y$48="Baja",academico!$AA$48="Mayor"),CONCATENATE("R7C",academico!$O$48),"")</f>
        <v/>
      </c>
      <c r="AE42" s="53" t="str">
        <f>IF(AND(academico!$Y$49="Baja",academico!$AA$49="Mayor"),CONCATENATE("R7C",academico!$O$49),"")</f>
        <v/>
      </c>
      <c r="AF42" s="53" t="str">
        <f>IF(AND(academico!$Y$50="Baja",academico!$AA$50="Mayor"),CONCATENATE("R7C",academico!$O$50),"")</f>
        <v/>
      </c>
      <c r="AG42" s="54" t="str">
        <f>IF(AND(academico!$Y$51="Baja",academico!$AA$51="Mayor"),CONCATENATE("R7C",academico!$O$51),"")</f>
        <v/>
      </c>
      <c r="AH42" s="55" t="str">
        <f>IF(AND(academico!$Y$46="Baja",academico!$AA$46="Catastrófico"),CONCATENATE("R7C",academico!$O$46),"")</f>
        <v/>
      </c>
      <c r="AI42" s="56" t="str">
        <f>IF(AND(academico!$Y$47="Baja",academico!$AA$47="Catastrófico"),CONCATENATE("R7C",academico!$O$47),"")</f>
        <v/>
      </c>
      <c r="AJ42" s="56" t="str">
        <f>IF(AND(academico!$Y$48="Baja",academico!$AA$48="Catastrófico"),CONCATENATE("R7C",academico!$O$48),"")</f>
        <v/>
      </c>
      <c r="AK42" s="56" t="str">
        <f>IF(AND(academico!$Y$49="Baja",academico!$AA$49="Catastrófico"),CONCATENATE("R7C",academico!$O$49),"")</f>
        <v/>
      </c>
      <c r="AL42" s="56" t="str">
        <f>IF(AND(academico!$Y$50="Baja",academico!$AA$50="Catastrófico"),CONCATENATE("R7C",academico!$O$50),"")</f>
        <v/>
      </c>
      <c r="AM42" s="57" t="str">
        <f>IF(AND(academico!$Y$51="Baja",academico!$AA$51="Catastrófico"),CONCATENATE("R7C",academico!$O$51),"")</f>
        <v/>
      </c>
      <c r="AN42" s="83"/>
      <c r="AO42" s="358"/>
      <c r="AP42" s="359"/>
      <c r="AQ42" s="359"/>
      <c r="AR42" s="359"/>
      <c r="AS42" s="359"/>
      <c r="AT42" s="360"/>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86"/>
      <c r="C43" s="286"/>
      <c r="D43" s="287"/>
      <c r="E43" s="327"/>
      <c r="F43" s="328"/>
      <c r="G43" s="328"/>
      <c r="H43" s="328"/>
      <c r="I43" s="328"/>
      <c r="J43" s="76" t="str">
        <f>IF(AND(academico!$Y$52="Baja",academico!$AA$52="Leve"),CONCATENATE("R8C",academico!$O$52),"")</f>
        <v/>
      </c>
      <c r="K43" s="77" t="str">
        <f>IF(AND(academico!$Y$53="Baja",academico!$AA$53="Leve"),CONCATENATE("R8C",academico!$O$53),"")</f>
        <v/>
      </c>
      <c r="L43" s="77" t="str">
        <f>IF(AND(academico!$Y$54="Baja",academico!$AA$54="Leve"),CONCATENATE("R8C",academico!$O$54),"")</f>
        <v/>
      </c>
      <c r="M43" s="77" t="str">
        <f>IF(AND(academico!$Y$55="Baja",academico!$AA$55="Leve"),CONCATENATE("R8C",academico!$O$55),"")</f>
        <v/>
      </c>
      <c r="N43" s="77" t="str">
        <f>IF(AND(academico!$Y$56="Baja",academico!$AA$56="Leve"),CONCATENATE("R8C",academico!$O$56),"")</f>
        <v/>
      </c>
      <c r="O43" s="78" t="str">
        <f>IF(AND(academico!$Y$57="Baja",academico!$AA$57="Leve"),CONCATENATE("R8C",academico!$O$57),"")</f>
        <v/>
      </c>
      <c r="P43" s="67" t="str">
        <f>IF(AND(academico!$Y$52="Baja",academico!$AA$52="Menor"),CONCATENATE("R8C",academico!$O$52),"")</f>
        <v/>
      </c>
      <c r="Q43" s="68" t="str">
        <f>IF(AND(academico!$Y$53="Baja",academico!$AA$53="Menor"),CONCATENATE("R8C",academico!$O$53),"")</f>
        <v/>
      </c>
      <c r="R43" s="68" t="str">
        <f>IF(AND(academico!$Y$54="Baja",academico!$AA$54="Menor"),CONCATENATE("R8C",academico!$O$54),"")</f>
        <v/>
      </c>
      <c r="S43" s="68" t="str">
        <f>IF(AND(academico!$Y$55="Baja",academico!$AA$55="Menor"),CONCATENATE("R8C",academico!$O$55),"")</f>
        <v/>
      </c>
      <c r="T43" s="68" t="str">
        <f>IF(AND(academico!$Y$56="Baja",academico!$AA$56="Menor"),CONCATENATE("R8C",academico!$O$56),"")</f>
        <v/>
      </c>
      <c r="U43" s="69" t="str">
        <f>IF(AND(academico!$Y$57="Baja",academico!$AA$57="Menor"),CONCATENATE("R8C",academico!$O$57),"")</f>
        <v/>
      </c>
      <c r="V43" s="67" t="str">
        <f>IF(AND(academico!$Y$52="Baja",academico!$AA$52="Moderado"),CONCATENATE("R8C",academico!$O$52),"")</f>
        <v/>
      </c>
      <c r="W43" s="68" t="str">
        <f>IF(AND(academico!$Y$53="Baja",academico!$AA$53="Moderado"),CONCATENATE("R8C",academico!$O$53),"")</f>
        <v/>
      </c>
      <c r="X43" s="68" t="str">
        <f>IF(AND(academico!$Y$54="Baja",academico!$AA$54="Moderado"),CONCATENATE("R8C",academico!$O$54),"")</f>
        <v/>
      </c>
      <c r="Y43" s="68" t="str">
        <f>IF(AND(academico!$Y$55="Baja",academico!$AA$55="Moderado"),CONCATENATE("R8C",academico!$O$55),"")</f>
        <v/>
      </c>
      <c r="Z43" s="68" t="str">
        <f>IF(AND(academico!$Y$56="Baja",academico!$AA$56="Moderado"),CONCATENATE("R8C",academico!$O$56),"")</f>
        <v/>
      </c>
      <c r="AA43" s="69" t="str">
        <f>IF(AND(academico!$Y$57="Baja",academico!$AA$57="Moderado"),CONCATENATE("R8C",academico!$O$57),"")</f>
        <v/>
      </c>
      <c r="AB43" s="52" t="str">
        <f>IF(AND(academico!$Y$52="Baja",academico!$AA$52="Mayor"),CONCATENATE("R8C",academico!$O$52),"")</f>
        <v/>
      </c>
      <c r="AC43" s="53" t="str">
        <f>IF(AND(academico!$Y$53="Baja",academico!$AA$53="Mayor"),CONCATENATE("R8C",academico!$O$53),"")</f>
        <v/>
      </c>
      <c r="AD43" s="53" t="str">
        <f>IF(AND(academico!$Y$54="Baja",academico!$AA$54="Mayor"),CONCATENATE("R8C",academico!$O$54),"")</f>
        <v/>
      </c>
      <c r="AE43" s="53" t="str">
        <f>IF(AND(academico!$Y$55="Baja",academico!$AA$55="Mayor"),CONCATENATE("R8C",academico!$O$55),"")</f>
        <v/>
      </c>
      <c r="AF43" s="53" t="str">
        <f>IF(AND(academico!$Y$56="Baja",academico!$AA$56="Mayor"),CONCATENATE("R8C",academico!$O$56),"")</f>
        <v/>
      </c>
      <c r="AG43" s="54" t="str">
        <f>IF(AND(academico!$Y$57="Baja",academico!$AA$57="Mayor"),CONCATENATE("R8C",academico!$O$57),"")</f>
        <v/>
      </c>
      <c r="AH43" s="55" t="str">
        <f>IF(AND(academico!$Y$52="Baja",academico!$AA$52="Catastrófico"),CONCATENATE("R8C",academico!$O$52),"")</f>
        <v/>
      </c>
      <c r="AI43" s="56" t="str">
        <f>IF(AND(academico!$Y$53="Baja",academico!$AA$53="Catastrófico"),CONCATENATE("R8C",academico!$O$53),"")</f>
        <v/>
      </c>
      <c r="AJ43" s="56" t="str">
        <f>IF(AND(academico!$Y$54="Baja",academico!$AA$54="Catastrófico"),CONCATENATE("R8C",academico!$O$54),"")</f>
        <v/>
      </c>
      <c r="AK43" s="56" t="str">
        <f>IF(AND(academico!$Y$55="Baja",academico!$AA$55="Catastrófico"),CONCATENATE("R8C",academico!$O$55),"")</f>
        <v/>
      </c>
      <c r="AL43" s="56" t="str">
        <f>IF(AND(academico!$Y$56="Baja",academico!$AA$56="Catastrófico"),CONCATENATE("R8C",academico!$O$56),"")</f>
        <v/>
      </c>
      <c r="AM43" s="57" t="str">
        <f>IF(AND(academico!$Y$57="Baja",academico!$AA$57="Catastrófico"),CONCATENATE("R8C",academico!$O$57),"")</f>
        <v/>
      </c>
      <c r="AN43" s="83"/>
      <c r="AO43" s="358"/>
      <c r="AP43" s="359"/>
      <c r="AQ43" s="359"/>
      <c r="AR43" s="359"/>
      <c r="AS43" s="359"/>
      <c r="AT43" s="360"/>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86"/>
      <c r="C44" s="286"/>
      <c r="D44" s="287"/>
      <c r="E44" s="327"/>
      <c r="F44" s="328"/>
      <c r="G44" s="328"/>
      <c r="H44" s="328"/>
      <c r="I44" s="328"/>
      <c r="J44" s="76" t="str">
        <f>IF(AND(academico!$Y$58="Baja",academico!$AA$58="Leve"),CONCATENATE("R9C",academico!$O$58),"")</f>
        <v/>
      </c>
      <c r="K44" s="77" t="str">
        <f>IF(AND(academico!$Y$59="Baja",academico!$AA$59="Leve"),CONCATENATE("R9C",academico!$O$59),"")</f>
        <v/>
      </c>
      <c r="L44" s="77" t="str">
        <f>IF(AND(academico!$Y$60="Baja",academico!$AA$60="Leve"),CONCATENATE("R9C",academico!$O$60),"")</f>
        <v/>
      </c>
      <c r="M44" s="77" t="str">
        <f>IF(AND(academico!$Y$61="Baja",academico!$AA$61="Leve"),CONCATENATE("R9C",academico!$O$61),"")</f>
        <v/>
      </c>
      <c r="N44" s="77" t="str">
        <f>IF(AND(academico!$Y$62="Baja",academico!$AA$62="Leve"),CONCATENATE("R9C",academico!$O$62),"")</f>
        <v/>
      </c>
      <c r="O44" s="78" t="str">
        <f>IF(AND(academico!$Y$63="Baja",academico!$AA$63="Leve"),CONCATENATE("R9C",academico!$O$63),"")</f>
        <v/>
      </c>
      <c r="P44" s="67" t="str">
        <f>IF(AND(academico!$Y$58="Baja",academico!$AA$58="Menor"),CONCATENATE("R9C",academico!$O$58),"")</f>
        <v/>
      </c>
      <c r="Q44" s="68" t="str">
        <f>IF(AND(academico!$Y$59="Baja",academico!$AA$59="Menor"),CONCATENATE("R9C",academico!$O$59),"")</f>
        <v/>
      </c>
      <c r="R44" s="68" t="str">
        <f>IF(AND(academico!$Y$60="Baja",academico!$AA$60="Menor"),CONCATENATE("R9C",academico!$O$60),"")</f>
        <v/>
      </c>
      <c r="S44" s="68" t="str">
        <f>IF(AND(academico!$Y$61="Baja",academico!$AA$61="Menor"),CONCATENATE("R9C",academico!$O$61),"")</f>
        <v/>
      </c>
      <c r="T44" s="68" t="str">
        <f>IF(AND(academico!$Y$62="Baja",academico!$AA$62="Menor"),CONCATENATE("R9C",academico!$O$62),"")</f>
        <v/>
      </c>
      <c r="U44" s="69" t="str">
        <f>IF(AND(academico!$Y$63="Baja",academico!$AA$63="Menor"),CONCATENATE("R9C",academico!$O$63),"")</f>
        <v/>
      </c>
      <c r="V44" s="67" t="str">
        <f>IF(AND(academico!$Y$58="Baja",academico!$AA$58="Moderado"),CONCATENATE("R9C",academico!$O$58),"")</f>
        <v/>
      </c>
      <c r="W44" s="68" t="str">
        <f>IF(AND(academico!$Y$59="Baja",academico!$AA$59="Moderado"),CONCATENATE("R9C",academico!$O$59),"")</f>
        <v/>
      </c>
      <c r="X44" s="68" t="str">
        <f>IF(AND(academico!$Y$60="Baja",academico!$AA$60="Moderado"),CONCATENATE("R9C",academico!$O$60),"")</f>
        <v/>
      </c>
      <c r="Y44" s="68" t="str">
        <f>IF(AND(academico!$Y$61="Baja",academico!$AA$61="Moderado"),CONCATENATE("R9C",academico!$O$61),"")</f>
        <v/>
      </c>
      <c r="Z44" s="68" t="str">
        <f>IF(AND(academico!$Y$62="Baja",academico!$AA$62="Moderado"),CONCATENATE("R9C",academico!$O$62),"")</f>
        <v/>
      </c>
      <c r="AA44" s="69" t="str">
        <f>IF(AND(academico!$Y$63="Baja",academico!$AA$63="Moderado"),CONCATENATE("R9C",academico!$O$63),"")</f>
        <v/>
      </c>
      <c r="AB44" s="52" t="str">
        <f>IF(AND(academico!$Y$58="Baja",academico!$AA$58="Mayor"),CONCATENATE("R9C",academico!$O$58),"")</f>
        <v/>
      </c>
      <c r="AC44" s="53" t="str">
        <f>IF(AND(academico!$Y$59="Baja",academico!$AA$59="Mayor"),CONCATENATE("R9C",academico!$O$59),"")</f>
        <v/>
      </c>
      <c r="AD44" s="53" t="str">
        <f>IF(AND(academico!$Y$60="Baja",academico!$AA$60="Mayor"),CONCATENATE("R9C",academico!$O$60),"")</f>
        <v/>
      </c>
      <c r="AE44" s="53" t="str">
        <f>IF(AND(academico!$Y$61="Baja",academico!$AA$61="Mayor"),CONCATENATE("R9C",academico!$O$61),"")</f>
        <v/>
      </c>
      <c r="AF44" s="53" t="str">
        <f>IF(AND(academico!$Y$62="Baja",academico!$AA$62="Mayor"),CONCATENATE("R9C",academico!$O$62),"")</f>
        <v/>
      </c>
      <c r="AG44" s="54" t="str">
        <f>IF(AND(academico!$Y$63="Baja",academico!$AA$63="Mayor"),CONCATENATE("R9C",academico!$O$63),"")</f>
        <v/>
      </c>
      <c r="AH44" s="55" t="str">
        <f>IF(AND(academico!$Y$58="Baja",academico!$AA$58="Catastrófico"),CONCATENATE("R9C",academico!$O$58),"")</f>
        <v/>
      </c>
      <c r="AI44" s="56" t="str">
        <f>IF(AND(academico!$Y$59="Baja",academico!$AA$59="Catastrófico"),CONCATENATE("R9C",academico!$O$59),"")</f>
        <v/>
      </c>
      <c r="AJ44" s="56" t="str">
        <f>IF(AND(academico!$Y$60="Baja",academico!$AA$60="Catastrófico"),CONCATENATE("R9C",academico!$O$60),"")</f>
        <v/>
      </c>
      <c r="AK44" s="56" t="str">
        <f>IF(AND(academico!$Y$61="Baja",academico!$AA$61="Catastrófico"),CONCATENATE("R9C",academico!$O$61),"")</f>
        <v/>
      </c>
      <c r="AL44" s="56" t="str">
        <f>IF(AND(academico!$Y$62="Baja",academico!$AA$62="Catastrófico"),CONCATENATE("R9C",academico!$O$62),"")</f>
        <v/>
      </c>
      <c r="AM44" s="57" t="str">
        <f>IF(AND(academico!$Y$63="Baja",academico!$AA$63="Catastrófico"),CONCATENATE("R9C",academico!$O$63),"")</f>
        <v/>
      </c>
      <c r="AN44" s="83"/>
      <c r="AO44" s="358"/>
      <c r="AP44" s="359"/>
      <c r="AQ44" s="359"/>
      <c r="AR44" s="359"/>
      <c r="AS44" s="359"/>
      <c r="AT44" s="360"/>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86"/>
      <c r="C45" s="286"/>
      <c r="D45" s="287"/>
      <c r="E45" s="330"/>
      <c r="F45" s="331"/>
      <c r="G45" s="331"/>
      <c r="H45" s="331"/>
      <c r="I45" s="331"/>
      <c r="J45" s="79" t="str">
        <f>IF(AND(academico!$Y$64="Baja",academico!$AA$64="Leve"),CONCATENATE("R10C",academico!$O$64),"")</f>
        <v/>
      </c>
      <c r="K45" s="80" t="str">
        <f>IF(AND(academico!$Y$65="Baja",academico!$AA$65="Leve"),CONCATENATE("R10C",academico!$O$65),"")</f>
        <v/>
      </c>
      <c r="L45" s="80" t="str">
        <f>IF(AND(academico!$Y$66="Baja",academico!$AA$66="Leve"),CONCATENATE("R10C",academico!$O$66),"")</f>
        <v/>
      </c>
      <c r="M45" s="80" t="str">
        <f>IF(AND(academico!$Y$67="Baja",academico!$AA$67="Leve"),CONCATENATE("R10C",academico!$O$67),"")</f>
        <v/>
      </c>
      <c r="N45" s="80" t="str">
        <f>IF(AND(academico!$Y$68="Baja",academico!$AA$68="Leve"),CONCATENATE("R10C",academico!$O$68),"")</f>
        <v/>
      </c>
      <c r="O45" s="81" t="str">
        <f>IF(AND(academico!$Y$69="Baja",academico!$AA$69="Leve"),CONCATENATE("R10C",academico!$O$69),"")</f>
        <v/>
      </c>
      <c r="P45" s="67" t="str">
        <f>IF(AND(academico!$Y$64="Baja",academico!$AA$64="Menor"),CONCATENATE("R10C",academico!$O$64),"")</f>
        <v/>
      </c>
      <c r="Q45" s="68" t="str">
        <f>IF(AND(academico!$Y$65="Baja",academico!$AA$65="Menor"),CONCATENATE("R10C",academico!$O$65),"")</f>
        <v/>
      </c>
      <c r="R45" s="68" t="str">
        <f>IF(AND(academico!$Y$66="Baja",academico!$AA$66="Menor"),CONCATENATE("R10C",academico!$O$66),"")</f>
        <v/>
      </c>
      <c r="S45" s="68" t="str">
        <f>IF(AND(academico!$Y$67="Baja",academico!$AA$67="Menor"),CONCATENATE("R10C",academico!$O$67),"")</f>
        <v/>
      </c>
      <c r="T45" s="68" t="str">
        <f>IF(AND(academico!$Y$68="Baja",academico!$AA$68="Menor"),CONCATENATE("R10C",academico!$O$68),"")</f>
        <v/>
      </c>
      <c r="U45" s="69" t="str">
        <f>IF(AND(academico!$Y$69="Baja",academico!$AA$69="Menor"),CONCATENATE("R10C",academico!$O$69),"")</f>
        <v/>
      </c>
      <c r="V45" s="70" t="str">
        <f>IF(AND(academico!$Y$64="Baja",academico!$AA$64="Moderado"),CONCATENATE("R10C",academico!$O$64),"")</f>
        <v/>
      </c>
      <c r="W45" s="71" t="str">
        <f>IF(AND(academico!$Y$65="Baja",academico!$AA$65="Moderado"),CONCATENATE("R10C",academico!$O$65),"")</f>
        <v/>
      </c>
      <c r="X45" s="71" t="str">
        <f>IF(AND(academico!$Y$66="Baja",academico!$AA$66="Moderado"),CONCATENATE("R10C",academico!$O$66),"")</f>
        <v/>
      </c>
      <c r="Y45" s="71" t="str">
        <f>IF(AND(academico!$Y$67="Baja",academico!$AA$67="Moderado"),CONCATENATE("R10C",academico!$O$67),"")</f>
        <v/>
      </c>
      <c r="Z45" s="71" t="str">
        <f>IF(AND(academico!$Y$68="Baja",academico!$AA$68="Moderado"),CONCATENATE("R10C",academico!$O$68),"")</f>
        <v/>
      </c>
      <c r="AA45" s="72" t="str">
        <f>IF(AND(academico!$Y$69="Baja",academico!$AA$69="Moderado"),CONCATENATE("R10C",academico!$O$69),"")</f>
        <v/>
      </c>
      <c r="AB45" s="58" t="str">
        <f>IF(AND(academico!$Y$64="Baja",academico!$AA$64="Mayor"),CONCATENATE("R10C",academico!$O$64),"")</f>
        <v/>
      </c>
      <c r="AC45" s="59" t="str">
        <f>IF(AND(academico!$Y$65="Baja",academico!$AA$65="Mayor"),CONCATENATE("R10C",academico!$O$65),"")</f>
        <v/>
      </c>
      <c r="AD45" s="59" t="str">
        <f>IF(AND(academico!$Y$66="Baja",academico!$AA$66="Mayor"),CONCATENATE("R10C",academico!$O$66),"")</f>
        <v/>
      </c>
      <c r="AE45" s="59" t="str">
        <f>IF(AND(academico!$Y$67="Baja",academico!$AA$67="Mayor"),CONCATENATE("R10C",academico!$O$67),"")</f>
        <v/>
      </c>
      <c r="AF45" s="59" t="str">
        <f>IF(AND(academico!$Y$68="Baja",academico!$AA$68="Mayor"),CONCATENATE("R10C",academico!$O$68),"")</f>
        <v/>
      </c>
      <c r="AG45" s="60" t="str">
        <f>IF(AND(academico!$Y$69="Baja",academico!$AA$69="Mayor"),CONCATENATE("R10C",academico!$O$69),"")</f>
        <v/>
      </c>
      <c r="AH45" s="61" t="str">
        <f>IF(AND(academico!$Y$64="Baja",academico!$AA$64="Catastrófico"),CONCATENATE("R10C",academico!$O$64),"")</f>
        <v/>
      </c>
      <c r="AI45" s="62" t="str">
        <f>IF(AND(academico!$Y$65="Baja",academico!$AA$65="Catastrófico"),CONCATENATE("R10C",academico!$O$65),"")</f>
        <v/>
      </c>
      <c r="AJ45" s="62" t="str">
        <f>IF(AND(academico!$Y$66="Baja",academico!$AA$66="Catastrófico"),CONCATENATE("R10C",academico!$O$66),"")</f>
        <v/>
      </c>
      <c r="AK45" s="62" t="str">
        <f>IF(AND(academico!$Y$67="Baja",academico!$AA$67="Catastrófico"),CONCATENATE("R10C",academico!$O$67),"")</f>
        <v/>
      </c>
      <c r="AL45" s="62" t="str">
        <f>IF(AND(academico!$Y$68="Baja",academico!$AA$68="Catastrófico"),CONCATENATE("R10C",academico!$O$68),"")</f>
        <v/>
      </c>
      <c r="AM45" s="63" t="str">
        <f>IF(AND(academico!$Y$69="Baja",academico!$AA$69="Catastrófico"),CONCATENATE("R10C",academico!$O$69),"")</f>
        <v/>
      </c>
      <c r="AN45" s="83"/>
      <c r="AO45" s="361"/>
      <c r="AP45" s="362"/>
      <c r="AQ45" s="362"/>
      <c r="AR45" s="362"/>
      <c r="AS45" s="362"/>
      <c r="AT45" s="363"/>
    </row>
    <row r="46" spans="1:80" ht="46.5" customHeight="1" x14ac:dyDescent="0.35">
      <c r="A46" s="83"/>
      <c r="B46" s="286"/>
      <c r="C46" s="286"/>
      <c r="D46" s="287"/>
      <c r="E46" s="324" t="s">
        <v>113</v>
      </c>
      <c r="F46" s="325"/>
      <c r="G46" s="325"/>
      <c r="H46" s="325"/>
      <c r="I46" s="326"/>
      <c r="J46" s="73" t="str">
        <f>IF(AND(academico!$Y$10="Muy Baja",academico!$AA$10="Leve"),CONCATENATE("R1C",academico!$O$10),"")</f>
        <v/>
      </c>
      <c r="K46" s="74" t="str">
        <f>IF(AND(academico!$Y$11="Muy Baja",academico!$AA$11="Leve"),CONCATENATE("R1C",academico!$O$11),"")</f>
        <v/>
      </c>
      <c r="L46" s="74" t="str">
        <f>IF(AND(academico!$Y$12="Muy Baja",academico!$AA$12="Leve"),CONCATENATE("R1C",academico!$O$12),"")</f>
        <v/>
      </c>
      <c r="M46" s="74" t="str">
        <f>IF(AND(academico!$Y$13="Muy Baja",academico!$AA$13="Leve"),CONCATENATE("R1C",academico!$O$13),"")</f>
        <v/>
      </c>
      <c r="N46" s="74" t="str">
        <f>IF(AND(academico!$Y$14="Muy Baja",academico!$AA$14="Leve"),CONCATENATE("R1C",academico!$O$14),"")</f>
        <v/>
      </c>
      <c r="O46" s="75" t="str">
        <f>IF(AND(academico!$Y$15="Muy Baja",academico!$AA$15="Leve"),CONCATENATE("R1C",academico!$O$15),"")</f>
        <v/>
      </c>
      <c r="P46" s="73" t="str">
        <f>IF(AND(academico!$Y$10="Muy Baja",academico!$AA$10="Menor"),CONCATENATE("R1C",academico!$O$10),"")</f>
        <v/>
      </c>
      <c r="Q46" s="74" t="str">
        <f>IF(AND(academico!$Y$11="Muy Baja",academico!$AA$11="Menor"),CONCATENATE("R1C",academico!$O$11),"")</f>
        <v/>
      </c>
      <c r="R46" s="74" t="str">
        <f>IF(AND(academico!$Y$12="Muy Baja",academico!$AA$12="Menor"),CONCATENATE("R1C",academico!$O$12),"")</f>
        <v/>
      </c>
      <c r="S46" s="74" t="str">
        <f>IF(AND(academico!$Y$13="Muy Baja",academico!$AA$13="Menor"),CONCATENATE("R1C",academico!$O$13),"")</f>
        <v/>
      </c>
      <c r="T46" s="74" t="str">
        <f>IF(AND(academico!$Y$14="Muy Baja",academico!$AA$14="Menor"),CONCATENATE("R1C",academico!$O$14),"")</f>
        <v/>
      </c>
      <c r="U46" s="75" t="str">
        <f>IF(AND(academico!$Y$15="Muy Baja",academico!$AA$15="Menor"),CONCATENATE("R1C",academico!$O$15),"")</f>
        <v/>
      </c>
      <c r="V46" s="64" t="str">
        <f>IF(AND(academico!$Y$10="Muy Baja",academico!$AA$10="Moderado"),CONCATENATE("R1C",academico!$O$10),"")</f>
        <v/>
      </c>
      <c r="W46" s="82" t="str">
        <f>IF(AND(academico!$Y$11="Muy Baja",academico!$AA$11="Moderado"),CONCATENATE("R1C",academico!$O$11),"")</f>
        <v/>
      </c>
      <c r="X46" s="65" t="str">
        <f>IF(AND(academico!$Y$12="Muy Baja",academico!$AA$12="Moderado"),CONCATENATE("R1C",academico!$O$12),"")</f>
        <v/>
      </c>
      <c r="Y46" s="65" t="str">
        <f>IF(AND(academico!$Y$13="Muy Baja",academico!$AA$13="Moderado"),CONCATENATE("R1C",academico!$O$13),"")</f>
        <v/>
      </c>
      <c r="Z46" s="65" t="str">
        <f>IF(AND(academico!$Y$14="Muy Baja",academico!$AA$14="Moderado"),CONCATENATE("R1C",academico!$O$14),"")</f>
        <v/>
      </c>
      <c r="AA46" s="66" t="str">
        <f>IF(AND(academico!$Y$15="Muy Baja",academico!$AA$15="Moderado"),CONCATENATE("R1C",academico!$O$15),"")</f>
        <v/>
      </c>
      <c r="AB46" s="46" t="str">
        <f>IF(AND(academico!$Y$10="Muy Baja",academico!$AA$10="Mayor"),CONCATENATE("R1C",academico!$O$10),"")</f>
        <v/>
      </c>
      <c r="AC46" s="47" t="str">
        <f>IF(AND(academico!$Y$11="Muy Baja",academico!$AA$11="Mayor"),CONCATENATE("R1C",academico!$O$11),"")</f>
        <v/>
      </c>
      <c r="AD46" s="47" t="str">
        <f>IF(AND(academico!$Y$12="Muy Baja",academico!$AA$12="Mayor"),CONCATENATE("R1C",academico!$O$12),"")</f>
        <v/>
      </c>
      <c r="AE46" s="47" t="str">
        <f>IF(AND(academico!$Y$13="Muy Baja",academico!$AA$13="Mayor"),CONCATENATE("R1C",academico!$O$13),"")</f>
        <v/>
      </c>
      <c r="AF46" s="47" t="str">
        <f>IF(AND(academico!$Y$14="Muy Baja",academico!$AA$14="Mayor"),CONCATENATE("R1C",academico!$O$14),"")</f>
        <v/>
      </c>
      <c r="AG46" s="48" t="str">
        <f>IF(AND(academico!$Y$15="Muy Baja",academico!$AA$15="Mayor"),CONCATENATE("R1C",academico!$O$15),"")</f>
        <v/>
      </c>
      <c r="AH46" s="49" t="str">
        <f>IF(AND(academico!$Y$10="Muy Baja",academico!$AA$10="Catastrófico"),CONCATENATE("R1C",academico!$O$10),"")</f>
        <v/>
      </c>
      <c r="AI46" s="50" t="str">
        <f>IF(AND(academico!$Y$11="Muy Baja",academico!$AA$11="Catastrófico"),CONCATENATE("R1C",academico!$O$11),"")</f>
        <v/>
      </c>
      <c r="AJ46" s="50" t="str">
        <f>IF(AND(academico!$Y$12="Muy Baja",academico!$AA$12="Catastrófico"),CONCATENATE("R1C",academico!$O$12),"")</f>
        <v/>
      </c>
      <c r="AK46" s="50" t="str">
        <f>IF(AND(academico!$Y$13="Muy Baja",academico!$AA$13="Catastrófico"),CONCATENATE("R1C",academico!$O$13),"")</f>
        <v/>
      </c>
      <c r="AL46" s="50" t="str">
        <f>IF(AND(academico!$Y$14="Muy Baja",academico!$AA$14="Catastrófico"),CONCATENATE("R1C",academico!$O$14),"")</f>
        <v/>
      </c>
      <c r="AM46" s="51" t="str">
        <f>IF(AND(academico!$Y$15="Muy Baja",academico!$AA$15="Catastrófico"),CONCATENATE("R1C",academico!$O$15),"")</f>
        <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86"/>
      <c r="C47" s="286"/>
      <c r="D47" s="287"/>
      <c r="E47" s="343"/>
      <c r="F47" s="328"/>
      <c r="G47" s="328"/>
      <c r="H47" s="328"/>
      <c r="I47" s="329"/>
      <c r="J47" s="76" t="str">
        <f>IF(AND(academico!$Y$16="Muy Baja",academico!$AA$16="Leve"),CONCATENATE("R2C",academico!$O$16),"")</f>
        <v/>
      </c>
      <c r="K47" s="77" t="str">
        <f>IF(AND(academico!$Y$17="Muy Baja",academico!$AA$17="Leve"),CONCATENATE("R2C",academico!$O$17),"")</f>
        <v/>
      </c>
      <c r="L47" s="77" t="str">
        <f>IF(AND(academico!$Y$18="Muy Baja",academico!$AA$18="Leve"),CONCATENATE("R2C",academico!$O$18),"")</f>
        <v/>
      </c>
      <c r="M47" s="77" t="str">
        <f>IF(AND(academico!$Y$19="Muy Baja",academico!$AA$19="Leve"),CONCATENATE("R2C",academico!$O$19),"")</f>
        <v/>
      </c>
      <c r="N47" s="77" t="str">
        <f>IF(AND(academico!$Y$20="Muy Baja",academico!$AA$20="Leve"),CONCATENATE("R2C",academico!$O$20),"")</f>
        <v/>
      </c>
      <c r="O47" s="78" t="str">
        <f>IF(AND(academico!$Y$21="Muy Baja",academico!$AA$21="Leve"),CONCATENATE("R2C",academico!$O$21),"")</f>
        <v/>
      </c>
      <c r="P47" s="76" t="str">
        <f>IF(AND(academico!$Y$16="Muy Baja",academico!$AA$16="Menor"),CONCATENATE("R2C",academico!$O$16),"")</f>
        <v/>
      </c>
      <c r="Q47" s="77" t="str">
        <f>IF(AND(academico!$Y$17="Muy Baja",academico!$AA$17="Menor"),CONCATENATE("R2C",academico!$O$17),"")</f>
        <v/>
      </c>
      <c r="R47" s="77" t="str">
        <f>IF(AND(academico!$Y$18="Muy Baja",academico!$AA$18="Menor"),CONCATENATE("R2C",academico!$O$18),"")</f>
        <v/>
      </c>
      <c r="S47" s="77" t="str">
        <f>IF(AND(academico!$Y$19="Muy Baja",academico!$AA$19="Menor"),CONCATENATE("R2C",academico!$O$19),"")</f>
        <v/>
      </c>
      <c r="T47" s="77" t="str">
        <f>IF(AND(academico!$Y$20="Muy Baja",academico!$AA$20="Menor"),CONCATENATE("R2C",academico!$O$20),"")</f>
        <v/>
      </c>
      <c r="U47" s="78" t="str">
        <f>IF(AND(academico!$Y$21="Muy Baja",academico!$AA$21="Menor"),CONCATENATE("R2C",academico!$O$21),"")</f>
        <v/>
      </c>
      <c r="V47" s="67" t="str">
        <f>IF(AND(academico!$Y$16="Muy Baja",academico!$AA$16="Moderado"),CONCATENATE("R2C",academico!$O$16),"")</f>
        <v/>
      </c>
      <c r="W47" s="68" t="str">
        <f>IF(AND(academico!$Y$17="Muy Baja",academico!$AA$17="Moderado"),CONCATENATE("R2C",academico!$O$17),"")</f>
        <v/>
      </c>
      <c r="X47" s="68" t="str">
        <f>IF(AND(academico!$Y$18="Muy Baja",academico!$AA$18="Moderado"),CONCATENATE("R2C",academico!$O$18),"")</f>
        <v/>
      </c>
      <c r="Y47" s="68" t="str">
        <f>IF(AND(academico!$Y$19="Muy Baja",academico!$AA$19="Moderado"),CONCATENATE("R2C",academico!$O$19),"")</f>
        <v/>
      </c>
      <c r="Z47" s="68" t="str">
        <f>IF(AND(academico!$Y$20="Muy Baja",academico!$AA$20="Moderado"),CONCATENATE("R2C",academico!$O$20),"")</f>
        <v/>
      </c>
      <c r="AA47" s="69" t="str">
        <f>IF(AND(academico!$Y$21="Muy Baja",academico!$AA$21="Moderado"),CONCATENATE("R2C",academico!$O$21),"")</f>
        <v/>
      </c>
      <c r="AB47" s="52" t="str">
        <f>IF(AND(academico!$Y$16="Muy Baja",academico!$AA$16="Mayor"),CONCATENATE("R2C",academico!$O$16),"")</f>
        <v/>
      </c>
      <c r="AC47" s="53" t="str">
        <f>IF(AND(academico!$Y$17="Muy Baja",academico!$AA$17="Mayor"),CONCATENATE("R2C",academico!$O$17),"")</f>
        <v/>
      </c>
      <c r="AD47" s="53" t="str">
        <f>IF(AND(academico!$Y$18="Muy Baja",academico!$AA$18="Mayor"),CONCATENATE("R2C",academico!$O$18),"")</f>
        <v/>
      </c>
      <c r="AE47" s="53" t="str">
        <f>IF(AND(academico!$Y$19="Muy Baja",academico!$AA$19="Mayor"),CONCATENATE("R2C",academico!$O$19),"")</f>
        <v/>
      </c>
      <c r="AF47" s="53" t="str">
        <f>IF(AND(academico!$Y$20="Muy Baja",academico!$AA$20="Mayor"),CONCATENATE("R2C",academico!$O$20),"")</f>
        <v/>
      </c>
      <c r="AG47" s="54" t="str">
        <f>IF(AND(academico!$Y$21="Muy Baja",academico!$AA$21="Mayor"),CONCATENATE("R2C",academico!$O$21),"")</f>
        <v/>
      </c>
      <c r="AH47" s="55" t="str">
        <f>IF(AND(academico!$Y$16="Muy Baja",academico!$AA$16="Catastrófico"),CONCATENATE("R2C",academico!$O$16),"")</f>
        <v/>
      </c>
      <c r="AI47" s="56" t="str">
        <f>IF(AND(academico!$Y$17="Muy Baja",academico!$AA$17="Catastrófico"),CONCATENATE("R2C",academico!$O$17),"")</f>
        <v/>
      </c>
      <c r="AJ47" s="56" t="str">
        <f>IF(AND(academico!$Y$18="Muy Baja",academico!$AA$18="Catastrófico"),CONCATENATE("R2C",academico!$O$18),"")</f>
        <v/>
      </c>
      <c r="AK47" s="56" t="str">
        <f>IF(AND(academico!$Y$19="Muy Baja",academico!$AA$19="Catastrófico"),CONCATENATE("R2C",academico!$O$19),"")</f>
        <v/>
      </c>
      <c r="AL47" s="56" t="str">
        <f>IF(AND(academico!$Y$20="Muy Baja",academico!$AA$20="Catastrófico"),CONCATENATE("R2C",academico!$O$20),"")</f>
        <v/>
      </c>
      <c r="AM47" s="57" t="str">
        <f>IF(AND(academico!$Y$21="Muy Baja",academico!$AA$21="Catastrófico"),CONCATENATE("R2C",academico!$O$21),"")</f>
        <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86"/>
      <c r="C48" s="286"/>
      <c r="D48" s="287"/>
      <c r="E48" s="343"/>
      <c r="F48" s="328"/>
      <c r="G48" s="328"/>
      <c r="H48" s="328"/>
      <c r="I48" s="329"/>
      <c r="J48" s="76" t="str">
        <f>IF(AND(academico!$Y$22="Muy Baja",academico!$AA$22="Leve"),CONCATENATE("R3C",academico!$O$22),"")</f>
        <v/>
      </c>
      <c r="K48" s="77" t="str">
        <f>IF(AND(academico!$Y$23="Muy Baja",academico!$AA$23="Leve"),CONCATENATE("R3C",academico!$O$23),"")</f>
        <v/>
      </c>
      <c r="L48" s="77" t="str">
        <f>IF(AND(academico!$Y$24="Muy Baja",academico!$AA$24="Leve"),CONCATENATE("R3C",academico!$O$24),"")</f>
        <v/>
      </c>
      <c r="M48" s="77" t="str">
        <f>IF(AND(academico!$Y$25="Muy Baja",academico!$AA$25="Leve"),CONCATENATE("R3C",academico!$O$25),"")</f>
        <v/>
      </c>
      <c r="N48" s="77" t="str">
        <f>IF(AND(academico!$Y$26="Muy Baja",academico!$AA$26="Leve"),CONCATENATE("R3C",academico!$O$26),"")</f>
        <v/>
      </c>
      <c r="O48" s="78" t="str">
        <f>IF(AND(academico!$Y$27="Muy Baja",academico!$AA$27="Leve"),CONCATENATE("R3C",academico!$O$27),"")</f>
        <v/>
      </c>
      <c r="P48" s="76" t="str">
        <f>IF(AND(academico!$Y$22="Muy Baja",academico!$AA$22="Menor"),CONCATENATE("R3C",academico!$O$22),"")</f>
        <v/>
      </c>
      <c r="Q48" s="77" t="str">
        <f>IF(AND(academico!$Y$23="Muy Baja",academico!$AA$23="Menor"),CONCATENATE("R3C",academico!$O$23),"")</f>
        <v/>
      </c>
      <c r="R48" s="77" t="str">
        <f>IF(AND(academico!$Y$24="Muy Baja",academico!$AA$24="Menor"),CONCATENATE("R3C",academico!$O$24),"")</f>
        <v/>
      </c>
      <c r="S48" s="77" t="str">
        <f>IF(AND(academico!$Y$25="Muy Baja",academico!$AA$25="Menor"),CONCATENATE("R3C",academico!$O$25),"")</f>
        <v/>
      </c>
      <c r="T48" s="77" t="str">
        <f>IF(AND(academico!$Y$26="Muy Baja",academico!$AA$26="Menor"),CONCATENATE("R3C",academico!$O$26),"")</f>
        <v/>
      </c>
      <c r="U48" s="78" t="str">
        <f>IF(AND(academico!$Y$27="Muy Baja",academico!$AA$27="Menor"),CONCATENATE("R3C",academico!$O$27),"")</f>
        <v/>
      </c>
      <c r="V48" s="67" t="str">
        <f>IF(AND(academico!$Y$22="Muy Baja",academico!$AA$22="Moderado"),CONCATENATE("R3C",academico!$O$22),"")</f>
        <v/>
      </c>
      <c r="W48" s="68" t="str">
        <f>IF(AND(academico!$Y$23="Muy Baja",academico!$AA$23="Moderado"),CONCATENATE("R3C",academico!$O$23),"")</f>
        <v/>
      </c>
      <c r="X48" s="68" t="str">
        <f>IF(AND(academico!$Y$24="Muy Baja",academico!$AA$24="Moderado"),CONCATENATE("R3C",academico!$O$24),"")</f>
        <v/>
      </c>
      <c r="Y48" s="68" t="str">
        <f>IF(AND(academico!$Y$25="Muy Baja",academico!$AA$25="Moderado"),CONCATENATE("R3C",academico!$O$25),"")</f>
        <v/>
      </c>
      <c r="Z48" s="68" t="str">
        <f>IF(AND(academico!$Y$26="Muy Baja",academico!$AA$26="Moderado"),CONCATENATE("R3C",academico!$O$26),"")</f>
        <v/>
      </c>
      <c r="AA48" s="69" t="str">
        <f>IF(AND(academico!$Y$27="Muy Baja",academico!$AA$27="Moderado"),CONCATENATE("R3C",academico!$O$27),"")</f>
        <v/>
      </c>
      <c r="AB48" s="52" t="str">
        <f>IF(AND(academico!$Y$22="Muy Baja",academico!$AA$22="Mayor"),CONCATENATE("R3C",academico!$O$22),"")</f>
        <v/>
      </c>
      <c r="AC48" s="53" t="str">
        <f>IF(AND(academico!$Y$23="Muy Baja",academico!$AA$23="Mayor"),CONCATENATE("R3C",academico!$O$23),"")</f>
        <v/>
      </c>
      <c r="AD48" s="53" t="str">
        <f>IF(AND(academico!$Y$24="Muy Baja",academico!$AA$24="Mayor"),CONCATENATE("R3C",academico!$O$24),"")</f>
        <v/>
      </c>
      <c r="AE48" s="53" t="str">
        <f>IF(AND(academico!$Y$25="Muy Baja",academico!$AA$25="Mayor"),CONCATENATE("R3C",academico!$O$25),"")</f>
        <v/>
      </c>
      <c r="AF48" s="53" t="str">
        <f>IF(AND(academico!$Y$26="Muy Baja",academico!$AA$26="Mayor"),CONCATENATE("R3C",academico!$O$26),"")</f>
        <v/>
      </c>
      <c r="AG48" s="54" t="str">
        <f>IF(AND(academico!$Y$27="Muy Baja",academico!$AA$27="Mayor"),CONCATENATE("R3C",academico!$O$27),"")</f>
        <v/>
      </c>
      <c r="AH48" s="55" t="str">
        <f>IF(AND(academico!$Y$22="Muy Baja",academico!$AA$22="Catastrófico"),CONCATENATE("R3C",academico!$O$22),"")</f>
        <v/>
      </c>
      <c r="AI48" s="56" t="str">
        <f>IF(AND(academico!$Y$23="Muy Baja",academico!$AA$23="Catastrófico"),CONCATENATE("R3C",academico!$O$23),"")</f>
        <v/>
      </c>
      <c r="AJ48" s="56" t="str">
        <f>IF(AND(academico!$Y$24="Muy Baja",academico!$AA$24="Catastrófico"),CONCATENATE("R3C",academico!$O$24),"")</f>
        <v/>
      </c>
      <c r="AK48" s="56" t="str">
        <f>IF(AND(academico!$Y$25="Muy Baja",academico!$AA$25="Catastrófico"),CONCATENATE("R3C",academico!$O$25),"")</f>
        <v/>
      </c>
      <c r="AL48" s="56" t="str">
        <f>IF(AND(academico!$Y$26="Muy Baja",academico!$AA$26="Catastrófico"),CONCATENATE("R3C",academico!$O$26),"")</f>
        <v/>
      </c>
      <c r="AM48" s="57" t="str">
        <f>IF(AND(academico!$Y$27="Muy Baja",academico!$AA$27="Catastrófico"),CONCATENATE("R3C",academico!$O$27),"")</f>
        <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86"/>
      <c r="C49" s="286"/>
      <c r="D49" s="287"/>
      <c r="E49" s="327"/>
      <c r="F49" s="328"/>
      <c r="G49" s="328"/>
      <c r="H49" s="328"/>
      <c r="I49" s="329"/>
      <c r="J49" s="76" t="str">
        <f>IF(AND(academico!$Y$28="Muy Baja",academico!$AA$28="Leve"),CONCATENATE("R4C",academico!$O$28),"")</f>
        <v/>
      </c>
      <c r="K49" s="77" t="str">
        <f>IF(AND(academico!$Y$29="Muy Baja",academico!$AA$29="Leve"),CONCATENATE("R4C",academico!$O$29),"")</f>
        <v/>
      </c>
      <c r="L49" s="77" t="str">
        <f>IF(AND(academico!$Y$30="Muy Baja",academico!$AA$30="Leve"),CONCATENATE("R4C",academico!$O$30),"")</f>
        <v/>
      </c>
      <c r="M49" s="77" t="str">
        <f>IF(AND(academico!$Y$31="Muy Baja",academico!$AA$31="Leve"),CONCATENATE("R4C",academico!$O$31),"")</f>
        <v/>
      </c>
      <c r="N49" s="77" t="str">
        <f>IF(AND(academico!$Y$32="Muy Baja",academico!$AA$32="Leve"),CONCATENATE("R4C",academico!$O$32),"")</f>
        <v/>
      </c>
      <c r="O49" s="78" t="str">
        <f>IF(AND(academico!$Y$33="Muy Baja",academico!$AA$33="Leve"),CONCATENATE("R4C",academico!$O$33),"")</f>
        <v/>
      </c>
      <c r="P49" s="76" t="str">
        <f>IF(AND(academico!$Y$28="Muy Baja",academico!$AA$28="Menor"),CONCATENATE("R4C",academico!$O$28),"")</f>
        <v/>
      </c>
      <c r="Q49" s="77" t="str">
        <f>IF(AND(academico!$Y$29="Muy Baja",academico!$AA$29="Menor"),CONCATENATE("R4C",academico!$O$29),"")</f>
        <v/>
      </c>
      <c r="R49" s="77" t="str">
        <f>IF(AND(academico!$Y$30="Muy Baja",academico!$AA$30="Menor"),CONCATENATE("R4C",academico!$O$30),"")</f>
        <v/>
      </c>
      <c r="S49" s="77" t="str">
        <f>IF(AND(academico!$Y$31="Muy Baja",academico!$AA$31="Menor"),CONCATENATE("R4C",academico!$O$31),"")</f>
        <v/>
      </c>
      <c r="T49" s="77" t="str">
        <f>IF(AND(academico!$Y$32="Muy Baja",academico!$AA$32="Menor"),CONCATENATE("R4C",academico!$O$32),"")</f>
        <v/>
      </c>
      <c r="U49" s="78" t="str">
        <f>IF(AND(academico!$Y$33="Muy Baja",academico!$AA$33="Menor"),CONCATENATE("R4C",academico!$O$33),"")</f>
        <v/>
      </c>
      <c r="V49" s="67" t="str">
        <f>IF(AND(academico!$Y$28="Muy Baja",academico!$AA$28="Moderado"),CONCATENATE("R4C",academico!$O$28),"")</f>
        <v/>
      </c>
      <c r="W49" s="68" t="str">
        <f>IF(AND(academico!$Y$29="Muy Baja",academico!$AA$29="Moderado"),CONCATENATE("R4C",academico!$O$29),"")</f>
        <v/>
      </c>
      <c r="X49" s="68" t="str">
        <f>IF(AND(academico!$Y$30="Muy Baja",academico!$AA$30="Moderado"),CONCATENATE("R4C",academico!$O$30),"")</f>
        <v/>
      </c>
      <c r="Y49" s="68" t="str">
        <f>IF(AND(academico!$Y$31="Muy Baja",academico!$AA$31="Moderado"),CONCATENATE("R4C",academico!$O$31),"")</f>
        <v/>
      </c>
      <c r="Z49" s="68" t="str">
        <f>IF(AND(academico!$Y$32="Muy Baja",academico!$AA$32="Moderado"),CONCATENATE("R4C",academico!$O$32),"")</f>
        <v/>
      </c>
      <c r="AA49" s="69" t="str">
        <f>IF(AND(academico!$Y$33="Muy Baja",academico!$AA$33="Moderado"),CONCATENATE("R4C",academico!$O$33),"")</f>
        <v/>
      </c>
      <c r="AB49" s="52" t="str">
        <f>IF(AND(academico!$Y$28="Muy Baja",academico!$AA$28="Mayor"),CONCATENATE("R4C",academico!$O$28),"")</f>
        <v/>
      </c>
      <c r="AC49" s="53" t="str">
        <f>IF(AND(academico!$Y$29="Muy Baja",academico!$AA$29="Mayor"),CONCATENATE("R4C",academico!$O$29),"")</f>
        <v/>
      </c>
      <c r="AD49" s="53" t="str">
        <f>IF(AND(academico!$Y$30="Muy Baja",academico!$AA$30="Mayor"),CONCATENATE("R4C",academico!$O$30),"")</f>
        <v/>
      </c>
      <c r="AE49" s="53" t="str">
        <f>IF(AND(academico!$Y$31="Muy Baja",academico!$AA$31="Mayor"),CONCATENATE("R4C",academico!$O$31),"")</f>
        <v/>
      </c>
      <c r="AF49" s="53" t="str">
        <f>IF(AND(academico!$Y$32="Muy Baja",academico!$AA$32="Mayor"),CONCATENATE("R4C",academico!$O$32),"")</f>
        <v/>
      </c>
      <c r="AG49" s="54" t="str">
        <f>IF(AND(academico!$Y$33="Muy Baja",academico!$AA$33="Mayor"),CONCATENATE("R4C",academico!$O$33),"")</f>
        <v/>
      </c>
      <c r="AH49" s="55" t="str">
        <f>IF(AND(academico!$Y$28="Muy Baja",academico!$AA$28="Catastrófico"),CONCATENATE("R4C",academico!$O$28),"")</f>
        <v/>
      </c>
      <c r="AI49" s="56" t="str">
        <f>IF(AND(academico!$Y$29="Muy Baja",academico!$AA$29="Catastrófico"),CONCATENATE("R4C",academico!$O$29),"")</f>
        <v/>
      </c>
      <c r="AJ49" s="56" t="str">
        <f>IF(AND(academico!$Y$30="Muy Baja",academico!$AA$30="Catastrófico"),CONCATENATE("R4C",academico!$O$30),"")</f>
        <v/>
      </c>
      <c r="AK49" s="56" t="str">
        <f>IF(AND(academico!$Y$31="Muy Baja",academico!$AA$31="Catastrófico"),CONCATENATE("R4C",academico!$O$31),"")</f>
        <v/>
      </c>
      <c r="AL49" s="56" t="str">
        <f>IF(AND(academico!$Y$32="Muy Baja",academico!$AA$32="Catastrófico"),CONCATENATE("R4C",academico!$O$32),"")</f>
        <v/>
      </c>
      <c r="AM49" s="57" t="str">
        <f>IF(AND(academico!$Y$33="Muy Baja",academico!$AA$33="Catastrófico"),CONCATENATE("R4C",academico!$O$33),"")</f>
        <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86"/>
      <c r="C50" s="286"/>
      <c r="D50" s="287"/>
      <c r="E50" s="327"/>
      <c r="F50" s="328"/>
      <c r="G50" s="328"/>
      <c r="H50" s="328"/>
      <c r="I50" s="329"/>
      <c r="J50" s="76" t="str">
        <f>IF(AND(academico!$Y$34="Muy Baja",academico!$AA$34="Leve"),CONCATENATE("R5C",academico!$O$34),"")</f>
        <v/>
      </c>
      <c r="K50" s="77" t="str">
        <f>IF(AND(academico!$Y$35="Muy Baja",academico!$AA$35="Leve"),CONCATENATE("R5C",academico!$O$35),"")</f>
        <v/>
      </c>
      <c r="L50" s="77" t="str">
        <f>IF(AND(academico!$Y$36="Muy Baja",academico!$AA$36="Leve"),CONCATENATE("R5C",academico!$O$36),"")</f>
        <v/>
      </c>
      <c r="M50" s="77" t="str">
        <f>IF(AND(academico!$Y$37="Muy Baja",academico!$AA$37="Leve"),CONCATENATE("R5C",academico!$O$37),"")</f>
        <v/>
      </c>
      <c r="N50" s="77" t="str">
        <f>IF(AND(academico!$Y$38="Muy Baja",academico!$AA$38="Leve"),CONCATENATE("R5C",academico!$O$38),"")</f>
        <v/>
      </c>
      <c r="O50" s="78" t="str">
        <f>IF(AND(academico!$Y$39="Muy Baja",academico!$AA$39="Leve"),CONCATENATE("R5C",academico!$O$39),"")</f>
        <v/>
      </c>
      <c r="P50" s="76" t="str">
        <f>IF(AND(academico!$Y$34="Muy Baja",academico!$AA$34="Menor"),CONCATENATE("R5C",academico!$O$34),"")</f>
        <v/>
      </c>
      <c r="Q50" s="77" t="str">
        <f>IF(AND(academico!$Y$35="Muy Baja",academico!$AA$35="Menor"),CONCATENATE("R5C",academico!$O$35),"")</f>
        <v/>
      </c>
      <c r="R50" s="77" t="str">
        <f>IF(AND(academico!$Y$36="Muy Baja",academico!$AA$36="Menor"),CONCATENATE("R5C",academico!$O$36),"")</f>
        <v/>
      </c>
      <c r="S50" s="77" t="str">
        <f>IF(AND(academico!$Y$37="Muy Baja",academico!$AA$37="Menor"),CONCATENATE("R5C",academico!$O$37),"")</f>
        <v/>
      </c>
      <c r="T50" s="77" t="str">
        <f>IF(AND(academico!$Y$38="Muy Baja",academico!$AA$38="Menor"),CONCATENATE("R5C",academico!$O$38),"")</f>
        <v/>
      </c>
      <c r="U50" s="78" t="str">
        <f>IF(AND(academico!$Y$39="Muy Baja",academico!$AA$39="Menor"),CONCATENATE("R5C",academico!$O$39),"")</f>
        <v/>
      </c>
      <c r="V50" s="67" t="str">
        <f>IF(AND(academico!$Y$34="Muy Baja",academico!$AA$34="Moderado"),CONCATENATE("R5C",academico!$O$34),"")</f>
        <v/>
      </c>
      <c r="W50" s="68" t="str">
        <f>IF(AND(academico!$Y$35="Muy Baja",academico!$AA$35="Moderado"),CONCATENATE("R5C",academico!$O$35),"")</f>
        <v/>
      </c>
      <c r="X50" s="68" t="str">
        <f>IF(AND(academico!$Y$36="Muy Baja",academico!$AA$36="Moderado"),CONCATENATE("R5C",academico!$O$36),"")</f>
        <v/>
      </c>
      <c r="Y50" s="68" t="str">
        <f>IF(AND(academico!$Y$37="Muy Baja",academico!$AA$37="Moderado"),CONCATENATE("R5C",academico!$O$37),"")</f>
        <v/>
      </c>
      <c r="Z50" s="68" t="str">
        <f>IF(AND(academico!$Y$38="Muy Baja",academico!$AA$38="Moderado"),CONCATENATE("R5C",academico!$O$38),"")</f>
        <v/>
      </c>
      <c r="AA50" s="69" t="str">
        <f>IF(AND(academico!$Y$39="Muy Baja",academico!$AA$39="Moderado"),CONCATENATE("R5C",academico!$O$39),"")</f>
        <v/>
      </c>
      <c r="AB50" s="52" t="str">
        <f>IF(AND(academico!$Y$34="Muy Baja",academico!$AA$34="Mayor"),CONCATENATE("R5C",academico!$O$34),"")</f>
        <v/>
      </c>
      <c r="AC50" s="53" t="str">
        <f>IF(AND(academico!$Y$35="Muy Baja",academico!$AA$35="Mayor"),CONCATENATE("R5C",academico!$O$35),"")</f>
        <v/>
      </c>
      <c r="AD50" s="53" t="str">
        <f>IF(AND(academico!$Y$36="Muy Baja",academico!$AA$36="Mayor"),CONCATENATE("R5C",academico!$O$36),"")</f>
        <v/>
      </c>
      <c r="AE50" s="53" t="str">
        <f>IF(AND(academico!$Y$37="Muy Baja",academico!$AA$37="Mayor"),CONCATENATE("R5C",academico!$O$37),"")</f>
        <v/>
      </c>
      <c r="AF50" s="53" t="str">
        <f>IF(AND(academico!$Y$38="Muy Baja",academico!$AA$38="Mayor"),CONCATENATE("R5C",academico!$O$38),"")</f>
        <v/>
      </c>
      <c r="AG50" s="54" t="str">
        <f>IF(AND(academico!$Y$39="Muy Baja",academico!$AA$39="Mayor"),CONCATENATE("R5C",academico!$O$39),"")</f>
        <v/>
      </c>
      <c r="AH50" s="55" t="str">
        <f>IF(AND(academico!$Y$34="Muy Baja",academico!$AA$34="Catastrófico"),CONCATENATE("R5C",academico!$O$34),"")</f>
        <v/>
      </c>
      <c r="AI50" s="56" t="str">
        <f>IF(AND(academico!$Y$35="Muy Baja",academico!$AA$35="Catastrófico"),CONCATENATE("R5C",academico!$O$35),"")</f>
        <v/>
      </c>
      <c r="AJ50" s="56" t="str">
        <f>IF(AND(academico!$Y$36="Muy Baja",academico!$AA$36="Catastrófico"),CONCATENATE("R5C",academico!$O$36),"")</f>
        <v/>
      </c>
      <c r="AK50" s="56" t="str">
        <f>IF(AND(academico!$Y$37="Muy Baja",academico!$AA$37="Catastrófico"),CONCATENATE("R5C",academico!$O$37),"")</f>
        <v/>
      </c>
      <c r="AL50" s="56" t="str">
        <f>IF(AND(academico!$Y$38="Muy Baja",academico!$AA$38="Catastrófico"),CONCATENATE("R5C",academico!$O$38),"")</f>
        <v/>
      </c>
      <c r="AM50" s="57" t="str">
        <f>IF(AND(academico!$Y$39="Muy Baja",academico!$AA$39="Catastrófico"),CONCATENATE("R5C",academico!$O$39),"")</f>
        <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86"/>
      <c r="C51" s="286"/>
      <c r="D51" s="287"/>
      <c r="E51" s="327"/>
      <c r="F51" s="328"/>
      <c r="G51" s="328"/>
      <c r="H51" s="328"/>
      <c r="I51" s="329"/>
      <c r="J51" s="76" t="str">
        <f>IF(AND(academico!$Y$40="Muy Baja",academico!$AA$40="Leve"),CONCATENATE("R6C",academico!$O$40),"")</f>
        <v/>
      </c>
      <c r="K51" s="77" t="str">
        <f>IF(AND(academico!$Y$41="Muy Baja",academico!$AA$41="Leve"),CONCATENATE("R6C",academico!$O$41),"")</f>
        <v/>
      </c>
      <c r="L51" s="77" t="str">
        <f>IF(AND(academico!$Y$42="Muy Baja",academico!$AA$42="Leve"),CONCATENATE("R6C",academico!$O$42),"")</f>
        <v/>
      </c>
      <c r="M51" s="77" t="str">
        <f>IF(AND(academico!$Y$43="Muy Baja",academico!$AA$43="Leve"),CONCATENATE("R6C",academico!$O$43),"")</f>
        <v/>
      </c>
      <c r="N51" s="77" t="str">
        <f>IF(AND(academico!$Y$44="Muy Baja",academico!$AA$44="Leve"),CONCATENATE("R6C",academico!$O$44),"")</f>
        <v/>
      </c>
      <c r="O51" s="78" t="str">
        <f>IF(AND(academico!$Y$45="Muy Baja",academico!$AA$45="Leve"),CONCATENATE("R6C",academico!$O$45),"")</f>
        <v/>
      </c>
      <c r="P51" s="76" t="str">
        <f>IF(AND(academico!$Y$40="Muy Baja",academico!$AA$40="Menor"),CONCATENATE("R6C",academico!$O$40),"")</f>
        <v/>
      </c>
      <c r="Q51" s="77" t="str">
        <f>IF(AND(academico!$Y$41="Muy Baja",academico!$AA$41="Menor"),CONCATENATE("R6C",academico!$O$41),"")</f>
        <v/>
      </c>
      <c r="R51" s="77" t="str">
        <f>IF(AND(academico!$Y$42="Muy Baja",academico!$AA$42="Menor"),CONCATENATE("R6C",academico!$O$42),"")</f>
        <v/>
      </c>
      <c r="S51" s="77" t="str">
        <f>IF(AND(academico!$Y$43="Muy Baja",academico!$AA$43="Menor"),CONCATENATE("R6C",academico!$O$43),"")</f>
        <v/>
      </c>
      <c r="T51" s="77" t="str">
        <f>IF(AND(academico!$Y$44="Muy Baja",academico!$AA$44="Menor"),CONCATENATE("R6C",academico!$O$44),"")</f>
        <v/>
      </c>
      <c r="U51" s="78" t="str">
        <f>IF(AND(academico!$Y$45="Muy Baja",academico!$AA$45="Menor"),CONCATENATE("R6C",academico!$O$45),"")</f>
        <v/>
      </c>
      <c r="V51" s="67" t="str">
        <f>IF(AND(academico!$Y$40="Muy Baja",academico!$AA$40="Moderado"),CONCATENATE("R6C",academico!$O$40),"")</f>
        <v/>
      </c>
      <c r="W51" s="68" t="str">
        <f>IF(AND(academico!$Y$41="Muy Baja",academico!$AA$41="Moderado"),CONCATENATE("R6C",academico!$O$41),"")</f>
        <v/>
      </c>
      <c r="X51" s="68" t="str">
        <f>IF(AND(academico!$Y$42="Muy Baja",academico!$AA$42="Moderado"),CONCATENATE("R6C",academico!$O$42),"")</f>
        <v/>
      </c>
      <c r="Y51" s="68" t="str">
        <f>IF(AND(academico!$Y$43="Muy Baja",academico!$AA$43="Moderado"),CONCATENATE("R6C",academico!$O$43),"")</f>
        <v/>
      </c>
      <c r="Z51" s="68" t="str">
        <f>IF(AND(academico!$Y$44="Muy Baja",academico!$AA$44="Moderado"),CONCATENATE("R6C",academico!$O$44),"")</f>
        <v/>
      </c>
      <c r="AA51" s="69" t="str">
        <f>IF(AND(academico!$Y$45="Muy Baja",academico!$AA$45="Moderado"),CONCATENATE("R6C",academico!$O$45),"")</f>
        <v/>
      </c>
      <c r="AB51" s="52" t="str">
        <f>IF(AND(academico!$Y$40="Muy Baja",academico!$AA$40="Mayor"),CONCATENATE("R6C",academico!$O$40),"")</f>
        <v/>
      </c>
      <c r="AC51" s="53" t="str">
        <f>IF(AND(academico!$Y$41="Muy Baja",academico!$AA$41="Mayor"),CONCATENATE("R6C",academico!$O$41),"")</f>
        <v/>
      </c>
      <c r="AD51" s="53" t="str">
        <f>IF(AND(academico!$Y$42="Muy Baja",academico!$AA$42="Mayor"),CONCATENATE("R6C",academico!$O$42),"")</f>
        <v/>
      </c>
      <c r="AE51" s="53" t="str">
        <f>IF(AND(academico!$Y$43="Muy Baja",academico!$AA$43="Mayor"),CONCATENATE("R6C",academico!$O$43),"")</f>
        <v/>
      </c>
      <c r="AF51" s="53" t="str">
        <f>IF(AND(academico!$Y$44="Muy Baja",academico!$AA$44="Mayor"),CONCATENATE("R6C",academico!$O$44),"")</f>
        <v/>
      </c>
      <c r="AG51" s="54" t="str">
        <f>IF(AND(academico!$Y$45="Muy Baja",academico!$AA$45="Mayor"),CONCATENATE("R6C",academico!$O$45),"")</f>
        <v/>
      </c>
      <c r="AH51" s="55" t="str">
        <f>IF(AND(academico!$Y$40="Muy Baja",academico!$AA$40="Catastrófico"),CONCATENATE("R6C",academico!$O$40),"")</f>
        <v/>
      </c>
      <c r="AI51" s="56" t="str">
        <f>IF(AND(academico!$Y$41="Muy Baja",academico!$AA$41="Catastrófico"),CONCATENATE("R6C",academico!$O$41),"")</f>
        <v/>
      </c>
      <c r="AJ51" s="56" t="str">
        <f>IF(AND(academico!$Y$42="Muy Baja",academico!$AA$42="Catastrófico"),CONCATENATE("R6C",academico!$O$42),"")</f>
        <v/>
      </c>
      <c r="AK51" s="56" t="str">
        <f>IF(AND(academico!$Y$43="Muy Baja",academico!$AA$43="Catastrófico"),CONCATENATE("R6C",academico!$O$43),"")</f>
        <v/>
      </c>
      <c r="AL51" s="56" t="str">
        <f>IF(AND(academico!$Y$44="Muy Baja",academico!$AA$44="Catastrófico"),CONCATENATE("R6C",academico!$O$44),"")</f>
        <v/>
      </c>
      <c r="AM51" s="57" t="str">
        <f>IF(AND(academico!$Y$45="Muy Baja",academico!$AA$45="Catastrófico"),CONCATENATE("R6C",academico!$O$45),"")</f>
        <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86"/>
      <c r="C52" s="286"/>
      <c r="D52" s="287"/>
      <c r="E52" s="327"/>
      <c r="F52" s="328"/>
      <c r="G52" s="328"/>
      <c r="H52" s="328"/>
      <c r="I52" s="329"/>
      <c r="J52" s="76" t="str">
        <f>IF(AND(academico!$Y$46="Muy Baja",academico!$AA$46="Leve"),CONCATENATE("R7C",academico!$O$46),"")</f>
        <v/>
      </c>
      <c r="K52" s="77" t="str">
        <f>IF(AND(academico!$Y$47="Muy Baja",academico!$AA$47="Leve"),CONCATENATE("R7C",academico!$O$47),"")</f>
        <v/>
      </c>
      <c r="L52" s="77" t="str">
        <f>IF(AND(academico!$Y$48="Muy Baja",academico!$AA$48="Leve"),CONCATENATE("R7C",academico!$O$48),"")</f>
        <v/>
      </c>
      <c r="M52" s="77" t="str">
        <f>IF(AND(academico!$Y$49="Muy Baja",academico!$AA$49="Leve"),CONCATENATE("R7C",academico!$O$49),"")</f>
        <v/>
      </c>
      <c r="N52" s="77" t="str">
        <f>IF(AND(academico!$Y$50="Muy Baja",academico!$AA$50="Leve"),CONCATENATE("R7C",academico!$O$50),"")</f>
        <v/>
      </c>
      <c r="O52" s="78" t="str">
        <f>IF(AND(academico!$Y$51="Muy Baja",academico!$AA$51="Leve"),CONCATENATE("R7C",academico!$O$51),"")</f>
        <v/>
      </c>
      <c r="P52" s="76" t="str">
        <f>IF(AND(academico!$Y$46="Muy Baja",academico!$AA$46="Menor"),CONCATENATE("R7C",academico!$O$46),"")</f>
        <v/>
      </c>
      <c r="Q52" s="77" t="str">
        <f>IF(AND(academico!$Y$47="Muy Baja",academico!$AA$47="Menor"),CONCATENATE("R7C",academico!$O$47),"")</f>
        <v/>
      </c>
      <c r="R52" s="77" t="str">
        <f>IF(AND(academico!$Y$48="Muy Baja",academico!$AA$48="Menor"),CONCATENATE("R7C",academico!$O$48),"")</f>
        <v/>
      </c>
      <c r="S52" s="77" t="str">
        <f>IF(AND(academico!$Y$49="Muy Baja",academico!$AA$49="Menor"),CONCATENATE("R7C",academico!$O$49),"")</f>
        <v/>
      </c>
      <c r="T52" s="77" t="str">
        <f>IF(AND(academico!$Y$50="Muy Baja",academico!$AA$50="Menor"),CONCATENATE("R7C",academico!$O$50),"")</f>
        <v/>
      </c>
      <c r="U52" s="78" t="str">
        <f>IF(AND(academico!$Y$51="Muy Baja",academico!$AA$51="Menor"),CONCATENATE("R7C",academico!$O$51),"")</f>
        <v/>
      </c>
      <c r="V52" s="67" t="str">
        <f>IF(AND(academico!$Y$46="Muy Baja",academico!$AA$46="Moderado"),CONCATENATE("R7C",academico!$O$46),"")</f>
        <v/>
      </c>
      <c r="W52" s="68" t="str">
        <f>IF(AND(academico!$Y$47="Muy Baja",academico!$AA$47="Moderado"),CONCATENATE("R7C",academico!$O$47),"")</f>
        <v/>
      </c>
      <c r="X52" s="68" t="str">
        <f>IF(AND(academico!$Y$48="Muy Baja",academico!$AA$48="Moderado"),CONCATENATE("R7C",academico!$O$48),"")</f>
        <v/>
      </c>
      <c r="Y52" s="68" t="str">
        <f>IF(AND(academico!$Y$49="Muy Baja",academico!$AA$49="Moderado"),CONCATENATE("R7C",academico!$O$49),"")</f>
        <v/>
      </c>
      <c r="Z52" s="68" t="str">
        <f>IF(AND(academico!$Y$50="Muy Baja",academico!$AA$50="Moderado"),CONCATENATE("R7C",academico!$O$50),"")</f>
        <v/>
      </c>
      <c r="AA52" s="69" t="str">
        <f>IF(AND(academico!$Y$51="Muy Baja",academico!$AA$51="Moderado"),CONCATENATE("R7C",academico!$O$51),"")</f>
        <v/>
      </c>
      <c r="AB52" s="52" t="str">
        <f>IF(AND(academico!$Y$46="Muy Baja",academico!$AA$46="Mayor"),CONCATENATE("R7C",academico!$O$46),"")</f>
        <v/>
      </c>
      <c r="AC52" s="53" t="str">
        <f>IF(AND(academico!$Y$47="Muy Baja",academico!$AA$47="Mayor"),CONCATENATE("R7C",academico!$O$47),"")</f>
        <v/>
      </c>
      <c r="AD52" s="53" t="str">
        <f>IF(AND(academico!$Y$48="Muy Baja",academico!$AA$48="Mayor"),CONCATENATE("R7C",academico!$O$48),"")</f>
        <v/>
      </c>
      <c r="AE52" s="53" t="str">
        <f>IF(AND(academico!$Y$49="Muy Baja",academico!$AA$49="Mayor"),CONCATENATE("R7C",academico!$O$49),"")</f>
        <v/>
      </c>
      <c r="AF52" s="53" t="str">
        <f>IF(AND(academico!$Y$50="Muy Baja",academico!$AA$50="Mayor"),CONCATENATE("R7C",academico!$O$50),"")</f>
        <v/>
      </c>
      <c r="AG52" s="54" t="str">
        <f>IF(AND(academico!$Y$51="Muy Baja",academico!$AA$51="Mayor"),CONCATENATE("R7C",academico!$O$51),"")</f>
        <v/>
      </c>
      <c r="AH52" s="55" t="str">
        <f>IF(AND(academico!$Y$46="Muy Baja",academico!$AA$46="Catastrófico"),CONCATENATE("R7C",academico!$O$46),"")</f>
        <v/>
      </c>
      <c r="AI52" s="56" t="str">
        <f>IF(AND(academico!$Y$47="Muy Baja",academico!$AA$47="Catastrófico"),CONCATENATE("R7C",academico!$O$47),"")</f>
        <v/>
      </c>
      <c r="AJ52" s="56" t="str">
        <f>IF(AND(academico!$Y$48="Muy Baja",academico!$AA$48="Catastrófico"),CONCATENATE("R7C",academico!$O$48),"")</f>
        <v/>
      </c>
      <c r="AK52" s="56" t="str">
        <f>IF(AND(academico!$Y$49="Muy Baja",academico!$AA$49="Catastrófico"),CONCATENATE("R7C",academico!$O$49),"")</f>
        <v/>
      </c>
      <c r="AL52" s="56" t="str">
        <f>IF(AND(academico!$Y$50="Muy Baja",academico!$AA$50="Catastrófico"),CONCATENATE("R7C",academico!$O$50),"")</f>
        <v/>
      </c>
      <c r="AM52" s="57" t="str">
        <f>IF(AND(academico!$Y$51="Muy Baja",academico!$AA$51="Catastrófico"),CONCATENATE("R7C",academico!$O$51),"")</f>
        <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86"/>
      <c r="C53" s="286"/>
      <c r="D53" s="287"/>
      <c r="E53" s="327"/>
      <c r="F53" s="328"/>
      <c r="G53" s="328"/>
      <c r="H53" s="328"/>
      <c r="I53" s="329"/>
      <c r="J53" s="76" t="str">
        <f>IF(AND(academico!$Y$52="Muy Baja",academico!$AA$52="Leve"),CONCATENATE("R8C",academico!$O$52),"")</f>
        <v/>
      </c>
      <c r="K53" s="77" t="str">
        <f>IF(AND(academico!$Y$53="Muy Baja",academico!$AA$53="Leve"),CONCATENATE("R8C",academico!$O$53),"")</f>
        <v/>
      </c>
      <c r="L53" s="77" t="str">
        <f>IF(AND(academico!$Y$54="Muy Baja",academico!$AA$54="Leve"),CONCATENATE("R8C",academico!$O$54),"")</f>
        <v/>
      </c>
      <c r="M53" s="77" t="str">
        <f>IF(AND(academico!$Y$55="Muy Baja",academico!$AA$55="Leve"),CONCATENATE("R8C",academico!$O$55),"")</f>
        <v/>
      </c>
      <c r="N53" s="77" t="str">
        <f>IF(AND(academico!$Y$56="Muy Baja",academico!$AA$56="Leve"),CONCATENATE("R8C",academico!$O$56),"")</f>
        <v/>
      </c>
      <c r="O53" s="78" t="str">
        <f>IF(AND(academico!$Y$57="Muy Baja",academico!$AA$57="Leve"),CONCATENATE("R8C",academico!$O$57),"")</f>
        <v/>
      </c>
      <c r="P53" s="76" t="str">
        <f>IF(AND(academico!$Y$52="Muy Baja",academico!$AA$52="Menor"),CONCATENATE("R8C",academico!$O$52),"")</f>
        <v/>
      </c>
      <c r="Q53" s="77" t="str">
        <f>IF(AND(academico!$Y$53="Muy Baja",academico!$AA$53="Menor"),CONCATENATE("R8C",academico!$O$53),"")</f>
        <v/>
      </c>
      <c r="R53" s="77" t="str">
        <f>IF(AND(academico!$Y$54="Muy Baja",academico!$AA$54="Menor"),CONCATENATE("R8C",academico!$O$54),"")</f>
        <v/>
      </c>
      <c r="S53" s="77" t="str">
        <f>IF(AND(academico!$Y$55="Muy Baja",academico!$AA$55="Menor"),CONCATENATE("R8C",academico!$O$55),"")</f>
        <v/>
      </c>
      <c r="T53" s="77" t="str">
        <f>IF(AND(academico!$Y$56="Muy Baja",academico!$AA$56="Menor"),CONCATENATE("R8C",academico!$O$56),"")</f>
        <v/>
      </c>
      <c r="U53" s="78" t="str">
        <f>IF(AND(academico!$Y$57="Muy Baja",academico!$AA$57="Menor"),CONCATENATE("R8C",academico!$O$57),"")</f>
        <v/>
      </c>
      <c r="V53" s="67" t="str">
        <f>IF(AND(academico!$Y$52="Muy Baja",academico!$AA$52="Moderado"),CONCATENATE("R8C",academico!$O$52),"")</f>
        <v/>
      </c>
      <c r="W53" s="68" t="str">
        <f>IF(AND(academico!$Y$53="Muy Baja",academico!$AA$53="Moderado"),CONCATENATE("R8C",academico!$O$53),"")</f>
        <v/>
      </c>
      <c r="X53" s="68" t="str">
        <f>IF(AND(academico!$Y$54="Muy Baja",academico!$AA$54="Moderado"),CONCATENATE("R8C",academico!$O$54),"")</f>
        <v/>
      </c>
      <c r="Y53" s="68" t="str">
        <f>IF(AND(academico!$Y$55="Muy Baja",academico!$AA$55="Moderado"),CONCATENATE("R8C",academico!$O$55),"")</f>
        <v/>
      </c>
      <c r="Z53" s="68" t="str">
        <f>IF(AND(academico!$Y$56="Muy Baja",academico!$AA$56="Moderado"),CONCATENATE("R8C",academico!$O$56),"")</f>
        <v/>
      </c>
      <c r="AA53" s="69" t="str">
        <f>IF(AND(academico!$Y$57="Muy Baja",academico!$AA$57="Moderado"),CONCATENATE("R8C",academico!$O$57),"")</f>
        <v/>
      </c>
      <c r="AB53" s="52" t="str">
        <f>IF(AND(academico!$Y$52="Muy Baja",academico!$AA$52="Mayor"),CONCATENATE("R8C",academico!$O$52),"")</f>
        <v/>
      </c>
      <c r="AC53" s="53" t="str">
        <f>IF(AND(academico!$Y$53="Muy Baja",academico!$AA$53="Mayor"),CONCATENATE("R8C",academico!$O$53),"")</f>
        <v/>
      </c>
      <c r="AD53" s="53" t="str">
        <f>IF(AND(academico!$Y$54="Muy Baja",academico!$AA$54="Mayor"),CONCATENATE("R8C",academico!$O$54),"")</f>
        <v/>
      </c>
      <c r="AE53" s="53" t="str">
        <f>IF(AND(academico!$Y$55="Muy Baja",academico!$AA$55="Mayor"),CONCATENATE("R8C",academico!$O$55),"")</f>
        <v/>
      </c>
      <c r="AF53" s="53" t="str">
        <f>IF(AND(academico!$Y$56="Muy Baja",academico!$AA$56="Mayor"),CONCATENATE("R8C",academico!$O$56),"")</f>
        <v/>
      </c>
      <c r="AG53" s="54" t="str">
        <f>IF(AND(academico!$Y$57="Muy Baja",academico!$AA$57="Mayor"),CONCATENATE("R8C",academico!$O$57),"")</f>
        <v/>
      </c>
      <c r="AH53" s="55" t="str">
        <f>IF(AND(academico!$Y$52="Muy Baja",academico!$AA$52="Catastrófico"),CONCATENATE("R8C",academico!$O$52),"")</f>
        <v/>
      </c>
      <c r="AI53" s="56" t="str">
        <f>IF(AND(academico!$Y$53="Muy Baja",academico!$AA$53="Catastrófico"),CONCATENATE("R8C",academico!$O$53),"")</f>
        <v/>
      </c>
      <c r="AJ53" s="56" t="str">
        <f>IF(AND(academico!$Y$54="Muy Baja",academico!$AA$54="Catastrófico"),CONCATENATE("R8C",academico!$O$54),"")</f>
        <v/>
      </c>
      <c r="AK53" s="56" t="str">
        <f>IF(AND(academico!$Y$55="Muy Baja",academico!$AA$55="Catastrófico"),CONCATENATE("R8C",academico!$O$55),"")</f>
        <v/>
      </c>
      <c r="AL53" s="56" t="str">
        <f>IF(AND(academico!$Y$56="Muy Baja",academico!$AA$56="Catastrófico"),CONCATENATE("R8C",academico!$O$56),"")</f>
        <v/>
      </c>
      <c r="AM53" s="57" t="str">
        <f>IF(AND(academico!$Y$57="Muy Baja",academico!$AA$57="Catastrófico"),CONCATENATE("R8C",academico!$O$57),"")</f>
        <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86"/>
      <c r="C54" s="286"/>
      <c r="D54" s="287"/>
      <c r="E54" s="327"/>
      <c r="F54" s="328"/>
      <c r="G54" s="328"/>
      <c r="H54" s="328"/>
      <c r="I54" s="329"/>
      <c r="J54" s="76" t="str">
        <f>IF(AND(academico!$Y$58="Muy Baja",academico!$AA$58="Leve"),CONCATENATE("R9C",academico!$O$58),"")</f>
        <v/>
      </c>
      <c r="K54" s="77" t="str">
        <f>IF(AND(academico!$Y$59="Muy Baja",academico!$AA$59="Leve"),CONCATENATE("R9C",academico!$O$59),"")</f>
        <v/>
      </c>
      <c r="L54" s="77" t="str">
        <f>IF(AND(academico!$Y$60="Muy Baja",academico!$AA$60="Leve"),CONCATENATE("R9C",academico!$O$60),"")</f>
        <v/>
      </c>
      <c r="M54" s="77" t="str">
        <f>IF(AND(academico!$Y$61="Muy Baja",academico!$AA$61="Leve"),CONCATENATE("R9C",academico!$O$61),"")</f>
        <v/>
      </c>
      <c r="N54" s="77" t="str">
        <f>IF(AND(academico!$Y$62="Muy Baja",academico!$AA$62="Leve"),CONCATENATE("R9C",academico!$O$62),"")</f>
        <v/>
      </c>
      <c r="O54" s="78" t="str">
        <f>IF(AND(academico!$Y$63="Muy Baja",academico!$AA$63="Leve"),CONCATENATE("R9C",academico!$O$63),"")</f>
        <v/>
      </c>
      <c r="P54" s="76" t="str">
        <f>IF(AND(academico!$Y$58="Muy Baja",academico!$AA$58="Menor"),CONCATENATE("R9C",academico!$O$58),"")</f>
        <v/>
      </c>
      <c r="Q54" s="77" t="str">
        <f>IF(AND(academico!$Y$59="Muy Baja",academico!$AA$59="Menor"),CONCATENATE("R9C",academico!$O$59),"")</f>
        <v/>
      </c>
      <c r="R54" s="77" t="str">
        <f>IF(AND(academico!$Y$60="Muy Baja",academico!$AA$60="Menor"),CONCATENATE("R9C",academico!$O$60),"")</f>
        <v/>
      </c>
      <c r="S54" s="77" t="str">
        <f>IF(AND(academico!$Y$61="Muy Baja",academico!$AA$61="Menor"),CONCATENATE("R9C",academico!$O$61),"")</f>
        <v/>
      </c>
      <c r="T54" s="77" t="str">
        <f>IF(AND(academico!$Y$62="Muy Baja",academico!$AA$62="Menor"),CONCATENATE("R9C",academico!$O$62),"")</f>
        <v/>
      </c>
      <c r="U54" s="78" t="str">
        <f>IF(AND(academico!$Y$63="Muy Baja",academico!$AA$63="Menor"),CONCATENATE("R9C",academico!$O$63),"")</f>
        <v/>
      </c>
      <c r="V54" s="67" t="str">
        <f>IF(AND(academico!$Y$58="Muy Baja",academico!$AA$58="Moderado"),CONCATENATE("R9C",academico!$O$58),"")</f>
        <v/>
      </c>
      <c r="W54" s="68" t="str">
        <f>IF(AND(academico!$Y$59="Muy Baja",academico!$AA$59="Moderado"),CONCATENATE("R9C",academico!$O$59),"")</f>
        <v/>
      </c>
      <c r="X54" s="68" t="str">
        <f>IF(AND(academico!$Y$60="Muy Baja",academico!$AA$60="Moderado"),CONCATENATE("R9C",academico!$O$60),"")</f>
        <v/>
      </c>
      <c r="Y54" s="68" t="str">
        <f>IF(AND(academico!$Y$61="Muy Baja",academico!$AA$61="Moderado"),CONCATENATE("R9C",academico!$O$61),"")</f>
        <v/>
      </c>
      <c r="Z54" s="68" t="str">
        <f>IF(AND(academico!$Y$62="Muy Baja",academico!$AA$62="Moderado"),CONCATENATE("R9C",academico!$O$62),"")</f>
        <v/>
      </c>
      <c r="AA54" s="69" t="str">
        <f>IF(AND(academico!$Y$63="Muy Baja",academico!$AA$63="Moderado"),CONCATENATE("R9C",academico!$O$63),"")</f>
        <v/>
      </c>
      <c r="AB54" s="52" t="str">
        <f>IF(AND(academico!$Y$58="Muy Baja",academico!$AA$58="Mayor"),CONCATENATE("R9C",academico!$O$58),"")</f>
        <v/>
      </c>
      <c r="AC54" s="53" t="str">
        <f>IF(AND(academico!$Y$59="Muy Baja",academico!$AA$59="Mayor"),CONCATENATE("R9C",academico!$O$59),"")</f>
        <v/>
      </c>
      <c r="AD54" s="53" t="str">
        <f>IF(AND(academico!$Y$60="Muy Baja",academico!$AA$60="Mayor"),CONCATENATE("R9C",academico!$O$60),"")</f>
        <v/>
      </c>
      <c r="AE54" s="53" t="str">
        <f>IF(AND(academico!$Y$61="Muy Baja",academico!$AA$61="Mayor"),CONCATENATE("R9C",academico!$O$61),"")</f>
        <v/>
      </c>
      <c r="AF54" s="53" t="str">
        <f>IF(AND(academico!$Y$62="Muy Baja",academico!$AA$62="Mayor"),CONCATENATE("R9C",academico!$O$62),"")</f>
        <v/>
      </c>
      <c r="AG54" s="54" t="str">
        <f>IF(AND(academico!$Y$63="Muy Baja",academico!$AA$63="Mayor"),CONCATENATE("R9C",academico!$O$63),"")</f>
        <v/>
      </c>
      <c r="AH54" s="55" t="str">
        <f>IF(AND(academico!$Y$58="Muy Baja",academico!$AA$58="Catastrófico"),CONCATENATE("R9C",academico!$O$58),"")</f>
        <v/>
      </c>
      <c r="AI54" s="56" t="str">
        <f>IF(AND(academico!$Y$59="Muy Baja",academico!$AA$59="Catastrófico"),CONCATENATE("R9C",academico!$O$59),"")</f>
        <v/>
      </c>
      <c r="AJ54" s="56" t="str">
        <f>IF(AND(academico!$Y$60="Muy Baja",academico!$AA$60="Catastrófico"),CONCATENATE("R9C",academico!$O$60),"")</f>
        <v/>
      </c>
      <c r="AK54" s="56" t="str">
        <f>IF(AND(academico!$Y$61="Muy Baja",academico!$AA$61="Catastrófico"),CONCATENATE("R9C",academico!$O$61),"")</f>
        <v/>
      </c>
      <c r="AL54" s="56" t="str">
        <f>IF(AND(academico!$Y$62="Muy Baja",academico!$AA$62="Catastrófico"),CONCATENATE("R9C",academico!$O$62),"")</f>
        <v/>
      </c>
      <c r="AM54" s="57" t="str">
        <f>IF(AND(academico!$Y$63="Muy Baja",academico!$AA$63="Catastrófico"),CONCATENATE("R9C",academico!$O$63),"")</f>
        <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86"/>
      <c r="C55" s="286"/>
      <c r="D55" s="287"/>
      <c r="E55" s="330"/>
      <c r="F55" s="331"/>
      <c r="G55" s="331"/>
      <c r="H55" s="331"/>
      <c r="I55" s="332"/>
      <c r="J55" s="79" t="str">
        <f>IF(AND(academico!$Y$64="Muy Baja",academico!$AA$64="Leve"),CONCATENATE("R10C",academico!$O$64),"")</f>
        <v/>
      </c>
      <c r="K55" s="80" t="str">
        <f>IF(AND(academico!$Y$65="Muy Baja",academico!$AA$65="Leve"),CONCATENATE("R10C",academico!$O$65),"")</f>
        <v/>
      </c>
      <c r="L55" s="80" t="str">
        <f>IF(AND(academico!$Y$66="Muy Baja",academico!$AA$66="Leve"),CONCATENATE("R10C",academico!$O$66),"")</f>
        <v/>
      </c>
      <c r="M55" s="80" t="str">
        <f>IF(AND(academico!$Y$67="Muy Baja",academico!$AA$67="Leve"),CONCATENATE("R10C",academico!$O$67),"")</f>
        <v/>
      </c>
      <c r="N55" s="80" t="str">
        <f>IF(AND(academico!$Y$68="Muy Baja",academico!$AA$68="Leve"),CONCATENATE("R10C",academico!$O$68),"")</f>
        <v/>
      </c>
      <c r="O55" s="81" t="str">
        <f>IF(AND(academico!$Y$69="Muy Baja",academico!$AA$69="Leve"),CONCATENATE("R10C",academico!$O$69),"")</f>
        <v/>
      </c>
      <c r="P55" s="79" t="str">
        <f>IF(AND(academico!$Y$64="Muy Baja",academico!$AA$64="Menor"),CONCATENATE("R10C",academico!$O$64),"")</f>
        <v/>
      </c>
      <c r="Q55" s="80" t="str">
        <f>IF(AND(academico!$Y$65="Muy Baja",academico!$AA$65="Menor"),CONCATENATE("R10C",academico!$O$65),"")</f>
        <v/>
      </c>
      <c r="R55" s="80" t="str">
        <f>IF(AND(academico!$Y$66="Muy Baja",academico!$AA$66="Menor"),CONCATENATE("R10C",academico!$O$66),"")</f>
        <v/>
      </c>
      <c r="S55" s="80" t="str">
        <f>IF(AND(academico!$Y$67="Muy Baja",academico!$AA$67="Menor"),CONCATENATE("R10C",academico!$O$67),"")</f>
        <v/>
      </c>
      <c r="T55" s="80" t="str">
        <f>IF(AND(academico!$Y$68="Muy Baja",academico!$AA$68="Menor"),CONCATENATE("R10C",academico!$O$68),"")</f>
        <v/>
      </c>
      <c r="U55" s="81" t="str">
        <f>IF(AND(academico!$Y$69="Muy Baja",academico!$AA$69="Menor"),CONCATENATE("R10C",academico!$O$69),"")</f>
        <v/>
      </c>
      <c r="V55" s="70" t="str">
        <f>IF(AND(academico!$Y$64="Muy Baja",academico!$AA$64="Moderado"),CONCATENATE("R10C",academico!$O$64),"")</f>
        <v/>
      </c>
      <c r="W55" s="71" t="str">
        <f>IF(AND(academico!$Y$65="Muy Baja",academico!$AA$65="Moderado"),CONCATENATE("R10C",academico!$O$65),"")</f>
        <v/>
      </c>
      <c r="X55" s="71" t="str">
        <f>IF(AND(academico!$Y$66="Muy Baja",academico!$AA$66="Moderado"),CONCATENATE("R10C",academico!$O$66),"")</f>
        <v/>
      </c>
      <c r="Y55" s="71" t="str">
        <f>IF(AND(academico!$Y$67="Muy Baja",academico!$AA$67="Moderado"),CONCATENATE("R10C",academico!$O$67),"")</f>
        <v/>
      </c>
      <c r="Z55" s="71" t="str">
        <f>IF(AND(academico!$Y$68="Muy Baja",academico!$AA$68="Moderado"),CONCATENATE("R10C",academico!$O$68),"")</f>
        <v/>
      </c>
      <c r="AA55" s="72" t="str">
        <f>IF(AND(academico!$Y$69="Muy Baja",academico!$AA$69="Moderado"),CONCATENATE("R10C",academico!$O$69),"")</f>
        <v/>
      </c>
      <c r="AB55" s="58" t="str">
        <f>IF(AND(academico!$Y$64="Muy Baja",academico!$AA$64="Mayor"),CONCATENATE("R10C",academico!$O$64),"")</f>
        <v/>
      </c>
      <c r="AC55" s="59" t="str">
        <f>IF(AND(academico!$Y$65="Muy Baja",academico!$AA$65="Mayor"),CONCATENATE("R10C",academico!$O$65),"")</f>
        <v/>
      </c>
      <c r="AD55" s="59" t="str">
        <f>IF(AND(academico!$Y$66="Muy Baja",academico!$AA$66="Mayor"),CONCATENATE("R10C",academico!$O$66),"")</f>
        <v/>
      </c>
      <c r="AE55" s="59" t="str">
        <f>IF(AND(academico!$Y$67="Muy Baja",academico!$AA$67="Mayor"),CONCATENATE("R10C",academico!$O$67),"")</f>
        <v/>
      </c>
      <c r="AF55" s="59" t="str">
        <f>IF(AND(academico!$Y$68="Muy Baja",academico!$AA$68="Mayor"),CONCATENATE("R10C",academico!$O$68),"")</f>
        <v/>
      </c>
      <c r="AG55" s="60" t="str">
        <f>IF(AND(academico!$Y$69="Muy Baja",academico!$AA$69="Mayor"),CONCATENATE("R10C",academico!$O$69),"")</f>
        <v/>
      </c>
      <c r="AH55" s="61" t="str">
        <f>IF(AND(academico!$Y$64="Muy Baja",academico!$AA$64="Catastrófico"),CONCATENATE("R10C",academico!$O$64),"")</f>
        <v/>
      </c>
      <c r="AI55" s="62" t="str">
        <f>IF(AND(academico!$Y$65="Muy Baja",academico!$AA$65="Catastrófico"),CONCATENATE("R10C",academico!$O$65),"")</f>
        <v/>
      </c>
      <c r="AJ55" s="62" t="str">
        <f>IF(AND(academico!$Y$66="Muy Baja",academico!$AA$66="Catastrófico"),CONCATENATE("R10C",academico!$O$66),"")</f>
        <v/>
      </c>
      <c r="AK55" s="62" t="str">
        <f>IF(AND(academico!$Y$67="Muy Baja",academico!$AA$67="Catastrófico"),CONCATENATE("R10C",academico!$O$67),"")</f>
        <v/>
      </c>
      <c r="AL55" s="62" t="str">
        <f>IF(AND(academico!$Y$68="Muy Baja",academico!$AA$68="Catastrófico"),CONCATENATE("R10C",academico!$O$68),"")</f>
        <v/>
      </c>
      <c r="AM55" s="63" t="str">
        <f>IF(AND(academico!$Y$69="Muy Baja",academico!$AA$69="Catastrófico"),CONCATENATE("R10C",academico!$O$69),"")</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24" t="s">
        <v>112</v>
      </c>
      <c r="K56" s="325"/>
      <c r="L56" s="325"/>
      <c r="M56" s="325"/>
      <c r="N56" s="325"/>
      <c r="O56" s="326"/>
      <c r="P56" s="324" t="s">
        <v>111</v>
      </c>
      <c r="Q56" s="325"/>
      <c r="R56" s="325"/>
      <c r="S56" s="325"/>
      <c r="T56" s="325"/>
      <c r="U56" s="326"/>
      <c r="V56" s="324" t="s">
        <v>110</v>
      </c>
      <c r="W56" s="325"/>
      <c r="X56" s="325"/>
      <c r="Y56" s="325"/>
      <c r="Z56" s="325"/>
      <c r="AA56" s="326"/>
      <c r="AB56" s="324" t="s">
        <v>109</v>
      </c>
      <c r="AC56" s="333"/>
      <c r="AD56" s="325"/>
      <c r="AE56" s="325"/>
      <c r="AF56" s="325"/>
      <c r="AG56" s="326"/>
      <c r="AH56" s="324" t="s">
        <v>108</v>
      </c>
      <c r="AI56" s="325"/>
      <c r="AJ56" s="325"/>
      <c r="AK56" s="325"/>
      <c r="AL56" s="325"/>
      <c r="AM56" s="326"/>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27"/>
      <c r="K57" s="328"/>
      <c r="L57" s="328"/>
      <c r="M57" s="328"/>
      <c r="N57" s="328"/>
      <c r="O57" s="329"/>
      <c r="P57" s="327"/>
      <c r="Q57" s="328"/>
      <c r="R57" s="328"/>
      <c r="S57" s="328"/>
      <c r="T57" s="328"/>
      <c r="U57" s="329"/>
      <c r="V57" s="327"/>
      <c r="W57" s="328"/>
      <c r="X57" s="328"/>
      <c r="Y57" s="328"/>
      <c r="Z57" s="328"/>
      <c r="AA57" s="329"/>
      <c r="AB57" s="327"/>
      <c r="AC57" s="328"/>
      <c r="AD57" s="328"/>
      <c r="AE57" s="328"/>
      <c r="AF57" s="328"/>
      <c r="AG57" s="329"/>
      <c r="AH57" s="327"/>
      <c r="AI57" s="328"/>
      <c r="AJ57" s="328"/>
      <c r="AK57" s="328"/>
      <c r="AL57" s="328"/>
      <c r="AM57" s="329"/>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27"/>
      <c r="K58" s="328"/>
      <c r="L58" s="328"/>
      <c r="M58" s="328"/>
      <c r="N58" s="328"/>
      <c r="O58" s="329"/>
      <c r="P58" s="327"/>
      <c r="Q58" s="328"/>
      <c r="R58" s="328"/>
      <c r="S58" s="328"/>
      <c r="T58" s="328"/>
      <c r="U58" s="329"/>
      <c r="V58" s="327"/>
      <c r="W58" s="328"/>
      <c r="X58" s="328"/>
      <c r="Y58" s="328"/>
      <c r="Z58" s="328"/>
      <c r="AA58" s="329"/>
      <c r="AB58" s="327"/>
      <c r="AC58" s="328"/>
      <c r="AD58" s="328"/>
      <c r="AE58" s="328"/>
      <c r="AF58" s="328"/>
      <c r="AG58" s="329"/>
      <c r="AH58" s="327"/>
      <c r="AI58" s="328"/>
      <c r="AJ58" s="328"/>
      <c r="AK58" s="328"/>
      <c r="AL58" s="328"/>
      <c r="AM58" s="329"/>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27"/>
      <c r="K59" s="328"/>
      <c r="L59" s="328"/>
      <c r="M59" s="328"/>
      <c r="N59" s="328"/>
      <c r="O59" s="329"/>
      <c r="P59" s="327"/>
      <c r="Q59" s="328"/>
      <c r="R59" s="328"/>
      <c r="S59" s="328"/>
      <c r="T59" s="328"/>
      <c r="U59" s="329"/>
      <c r="V59" s="327"/>
      <c r="W59" s="328"/>
      <c r="X59" s="328"/>
      <c r="Y59" s="328"/>
      <c r="Z59" s="328"/>
      <c r="AA59" s="329"/>
      <c r="AB59" s="327"/>
      <c r="AC59" s="328"/>
      <c r="AD59" s="328"/>
      <c r="AE59" s="328"/>
      <c r="AF59" s="328"/>
      <c r="AG59" s="329"/>
      <c r="AH59" s="327"/>
      <c r="AI59" s="328"/>
      <c r="AJ59" s="328"/>
      <c r="AK59" s="328"/>
      <c r="AL59" s="328"/>
      <c r="AM59" s="329"/>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27"/>
      <c r="K60" s="328"/>
      <c r="L60" s="328"/>
      <c r="M60" s="328"/>
      <c r="N60" s="328"/>
      <c r="O60" s="329"/>
      <c r="P60" s="327"/>
      <c r="Q60" s="328"/>
      <c r="R60" s="328"/>
      <c r="S60" s="328"/>
      <c r="T60" s="328"/>
      <c r="U60" s="329"/>
      <c r="V60" s="327"/>
      <c r="W60" s="328"/>
      <c r="X60" s="328"/>
      <c r="Y60" s="328"/>
      <c r="Z60" s="328"/>
      <c r="AA60" s="329"/>
      <c r="AB60" s="327"/>
      <c r="AC60" s="328"/>
      <c r="AD60" s="328"/>
      <c r="AE60" s="328"/>
      <c r="AF60" s="328"/>
      <c r="AG60" s="329"/>
      <c r="AH60" s="327"/>
      <c r="AI60" s="328"/>
      <c r="AJ60" s="328"/>
      <c r="AK60" s="328"/>
      <c r="AL60" s="328"/>
      <c r="AM60" s="329"/>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30"/>
      <c r="K61" s="331"/>
      <c r="L61" s="331"/>
      <c r="M61" s="331"/>
      <c r="N61" s="331"/>
      <c r="O61" s="332"/>
      <c r="P61" s="330"/>
      <c r="Q61" s="331"/>
      <c r="R61" s="331"/>
      <c r="S61" s="331"/>
      <c r="T61" s="331"/>
      <c r="U61" s="332"/>
      <c r="V61" s="330"/>
      <c r="W61" s="331"/>
      <c r="X61" s="331"/>
      <c r="Y61" s="331"/>
      <c r="Z61" s="331"/>
      <c r="AA61" s="332"/>
      <c r="AB61" s="330"/>
      <c r="AC61" s="331"/>
      <c r="AD61" s="331"/>
      <c r="AE61" s="331"/>
      <c r="AF61" s="331"/>
      <c r="AG61" s="332"/>
      <c r="AH61" s="330"/>
      <c r="AI61" s="331"/>
      <c r="AJ61" s="331"/>
      <c r="AK61" s="331"/>
      <c r="AL61" s="331"/>
      <c r="AM61" s="332"/>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5" sqref="C5"/>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373" t="s">
        <v>55</v>
      </c>
      <c r="C1" s="373"/>
      <c r="D1" s="373"/>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1"/>
      <c r="C3" s="12" t="s">
        <v>52</v>
      </c>
      <c r="D3" s="12" t="s">
        <v>4</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3" t="s">
        <v>51</v>
      </c>
      <c r="C4" s="14" t="s">
        <v>102</v>
      </c>
      <c r="D4" s="15">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6" t="s">
        <v>53</v>
      </c>
      <c r="C5" s="17" t="s">
        <v>103</v>
      </c>
      <c r="D5" s="18">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9" t="s">
        <v>107</v>
      </c>
      <c r="C6" s="17" t="s">
        <v>104</v>
      </c>
      <c r="D6" s="18">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20" t="s">
        <v>6</v>
      </c>
      <c r="C7" s="17" t="s">
        <v>105</v>
      </c>
      <c r="D7" s="18">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1" t="s">
        <v>54</v>
      </c>
      <c r="C8" s="17" t="s">
        <v>106</v>
      </c>
      <c r="D8" s="18">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Z7" zoomScale="89" zoomScaleNormal="89" workbookViewId="0">
      <selection activeCell="AJ10" sqref="AJ10"/>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318</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319</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328</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226</v>
      </c>
      <c r="D10" s="218" t="s">
        <v>227</v>
      </c>
      <c r="E10" s="230" t="s">
        <v>263</v>
      </c>
      <c r="F10" s="218" t="s">
        <v>123</v>
      </c>
      <c r="G10" s="221">
        <v>24</v>
      </c>
      <c r="H10" s="224" t="str">
        <f>IF(G10&lt;=0,"",IF(G10&lt;=2,"Muy Baja",IF(G10&lt;=24,"Baja",IF(G10&lt;=500,"Media",IF(G10&lt;=5000,"Alta","Muy Alta")))))</f>
        <v>Baja</v>
      </c>
      <c r="I10" s="212">
        <f>IF(H10="","",IF(H10="Muy Baja",0.2,IF(H10="Baja",0.4,IF(H10="Media",0.6,IF(H10="Alta",0.8,IF(H10="Muy Alta",1,))))))</f>
        <v>0.4</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228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386</v>
      </c>
      <c r="AF10" s="133" t="s">
        <v>264</v>
      </c>
      <c r="AG10" s="135">
        <v>46022</v>
      </c>
      <c r="AH10" s="135">
        <v>46009</v>
      </c>
      <c r="AI10" s="133" t="s">
        <v>387</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36" t="s">
        <v>298</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si="3">IFERROR(IF(AB11="","",IF(AB11&lt;=0.2,"Leve",IF(AB11&lt;=0.4,"Menor",IF(AB11&lt;=0.6,"Moderado",IF(AB11&lt;=0.8,"Mayor","Catastrófico"))))),"")</f>
        <v>Moderado</v>
      </c>
      <c r="AB11" s="130">
        <f>IFERROR(IF(AND(Q10="Impacto",Q11="Impacto"),(AB10-(+AB10*T11)),IF(Q11="Impacto",($M$10-(+$M$10*T11)),IF(Q11="Probabilidad",AB10,""))),"")</f>
        <v>0.44999999999999996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364</v>
      </c>
      <c r="AF11" s="133" t="s">
        <v>264</v>
      </c>
      <c r="AG11" s="135">
        <v>46022</v>
      </c>
      <c r="AH11" s="135">
        <v>46009</v>
      </c>
      <c r="AI11" s="133" t="s">
        <v>371</v>
      </c>
      <c r="AJ11" s="134"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t="s">
        <v>132</v>
      </c>
      <c r="C16" s="218" t="s">
        <v>215</v>
      </c>
      <c r="D16" s="218" t="s">
        <v>217</v>
      </c>
      <c r="E16" s="230" t="s">
        <v>216</v>
      </c>
      <c r="F16" s="218" t="s">
        <v>123</v>
      </c>
      <c r="G16" s="221">
        <v>12</v>
      </c>
      <c r="H16" s="224" t="str">
        <f>IF(G16&lt;=0,"",IF(G16&lt;=2,"Muy Baja",IF(G16&lt;=24,"Baja",IF(G16&lt;=500,"Media",IF(G16&lt;=5000,"Alta","Muy Alta")))))</f>
        <v>Baja</v>
      </c>
      <c r="I16" s="212">
        <f>IF(H16="","",IF(H16="Muy Baja",0.2,IF(H16="Baja",0.4,IF(H16="Media",0.6,IF(H16="Alta",0.8,IF(H16="Muy Alta",1,))))))</f>
        <v>0.4</v>
      </c>
      <c r="J16" s="227" t="s">
        <v>155</v>
      </c>
      <c r="K16" s="212" t="str">
        <f>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224" t="str">
        <f>IF(OR(K16='Tabla Impacto'!$C$11,K16='Tabla Impacto'!$D$11),"Leve",IF(OR(K16='Tabla Impacto'!$C$12,K16='Tabla Impacto'!$D$12),"Menor",IF(OR(K16='Tabla Impacto'!$C$13,K16='Tabla Impacto'!$D$13),"Moderado",IF(OR(K16='Tabla Impacto'!$C$14,K16='Tabla Impacto'!$D$14),"Mayor",IF(OR(K16='Tabla Impacto'!$C$15,K16='Tabla Impacto'!$D$15),"Catastrófico","")))))</f>
        <v>Moderado</v>
      </c>
      <c r="M16" s="212">
        <f>IF(L16="","",IF(L16="Leve",0.2,IF(L16="Menor",0.4,IF(L16="Moderado",0.6,IF(L16="Mayor",0.8,IF(L16="Catastrófico",1,))))))</f>
        <v>0.6</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123">
        <v>1</v>
      </c>
      <c r="P16" s="124" t="s">
        <v>219</v>
      </c>
      <c r="Q16" s="125" t="str">
        <f>IF(OR(R16="Preventivo",R16="Detectivo"),"Probabilidad",IF(R16="Correctivo","Impacto",""))</f>
        <v>Probabilidad</v>
      </c>
      <c r="R16" s="126" t="s">
        <v>14</v>
      </c>
      <c r="S16" s="126" t="s">
        <v>9</v>
      </c>
      <c r="T16" s="127" t="str">
        <f>IF(AND(R16="Preventivo",S16="Automático"),"50%",IF(AND(R16="Preventivo",S16="Manual"),"40%",IF(AND(R16="Detectivo",S16="Automático"),"40%",IF(AND(R16="Detectivo",S16="Manual"),"30%",IF(AND(R16="Correctivo",S16="Automático"),"35%",IF(AND(R16="Correctivo",S16="Manual"),"25%",""))))))</f>
        <v>40%</v>
      </c>
      <c r="U16" s="126" t="s">
        <v>19</v>
      </c>
      <c r="V16" s="126" t="s">
        <v>22</v>
      </c>
      <c r="W16" s="126" t="s">
        <v>119</v>
      </c>
      <c r="X16" s="128">
        <f>IFERROR(IF(Q16="Probabilidad",(I16-(+I16*T16)),IF(Q16="Impacto",I16,"")),"")</f>
        <v>0.24</v>
      </c>
      <c r="Y16" s="129" t="str">
        <f>IFERROR(IF(X16="","",IF(X16&lt;=0.2,"Muy Baja",IF(X16&lt;=0.4,"Baja",IF(X16&lt;=0.6,"Media",IF(X16&lt;=0.8,"Alta","Muy Alta"))))),"")</f>
        <v>Baja</v>
      </c>
      <c r="Z16" s="130">
        <f>+X16</f>
        <v>0.24</v>
      </c>
      <c r="AA16" s="129" t="str">
        <f>IFERROR(IF(AB16="","",IF(AB16&lt;=0.2,"Leve",IF(AB16&lt;=0.4,"Menor",IF(AB16&lt;=0.6,"Moderado",IF(AB16&lt;=0.8,"Mayor","Catastrófico"))))),"")</f>
        <v>Moderado</v>
      </c>
      <c r="AB16" s="130">
        <f>IFERROR(IF(Q16="Impacto",(M16-(+M16*T16)),IF(Q16="Probabilidad",M16,"")),"")</f>
        <v>0.6</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Moderado</v>
      </c>
      <c r="AD16" s="132" t="s">
        <v>136</v>
      </c>
      <c r="AE16" s="133" t="s">
        <v>220</v>
      </c>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IF(NOT(ISERROR(MATCH(J17,_xlfn.ANCHORARRAY(E28),0))),I30&amp;"Por favor no seleccionar los criterios de impacto",J17)</f>
        <v>0</v>
      </c>
      <c r="L17" s="225"/>
      <c r="M17" s="213"/>
      <c r="N17" s="210"/>
      <c r="O17" s="123">
        <v>2</v>
      </c>
      <c r="P17" s="124" t="s">
        <v>218</v>
      </c>
      <c r="Q17" s="125" t="str">
        <f>IF(OR(R17="Preventivo",R17="Detectivo"),"Probabilidad",IF(R17="Correctivo","Impacto",""))</f>
        <v>Impacto</v>
      </c>
      <c r="R17" s="126" t="s">
        <v>16</v>
      </c>
      <c r="S17" s="126" t="s">
        <v>9</v>
      </c>
      <c r="T17" s="127" t="str">
        <f t="shared" ref="T17:T21" si="8">IF(AND(R17="Preventivo",S17="Automático"),"50%",IF(AND(R17="Preventivo",S17="Manual"),"40%",IF(AND(R17="Detectivo",S17="Automático"),"40%",IF(AND(R17="Detectivo",S17="Manual"),"30%",IF(AND(R17="Correctivo",S17="Automático"),"35%",IF(AND(R17="Correctivo",S17="Manual"),"25%",""))))))</f>
        <v>25%</v>
      </c>
      <c r="U17" s="126" t="s">
        <v>19</v>
      </c>
      <c r="V17" s="126" t="s">
        <v>23</v>
      </c>
      <c r="W17" s="126" t="s">
        <v>119</v>
      </c>
      <c r="X17" s="128">
        <f>IFERROR(IF(AND(Q16="Probabilidad",Q17="Probabilidad"),(Z16-(+Z16*T17)),IF(Q17="Probabilidad",(I16-(+I16*T17)),IF(Q17="Impacto",Z16,""))),"")</f>
        <v>0.24</v>
      </c>
      <c r="Y17" s="129" t="str">
        <f t="shared" si="1"/>
        <v>Baja</v>
      </c>
      <c r="Z17" s="130">
        <f t="shared" ref="Z17:Z21" si="9">+X17</f>
        <v>0.24</v>
      </c>
      <c r="AA17" s="129" t="str">
        <f t="shared" si="3"/>
        <v>Moderado</v>
      </c>
      <c r="AB17" s="130">
        <f>IFERROR(IF(AND(Q16="Impacto",Q17="Impacto"),(AB10-(+AB10*T17)),IF(Q17="Impacto",($M$16-(+$M$16*T17)),IF(Q17="Probabilidad",AB10,""))),"")</f>
        <v>0.44999999999999996</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Moderado</v>
      </c>
      <c r="AD17" s="132" t="s">
        <v>136</v>
      </c>
      <c r="AE17" s="133" t="s">
        <v>214</v>
      </c>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M10:M15"/>
    <mergeCell ref="N10:N15"/>
    <mergeCell ref="A16:A21"/>
    <mergeCell ref="B16:B21"/>
    <mergeCell ref="C16:C21"/>
    <mergeCell ref="F16:F21"/>
    <mergeCell ref="G16:G21"/>
    <mergeCell ref="H16:H21"/>
    <mergeCell ref="G10:G15"/>
    <mergeCell ref="H10:H15"/>
    <mergeCell ref="I10:I15"/>
    <mergeCell ref="J10:J15"/>
    <mergeCell ref="K10:K15"/>
    <mergeCell ref="L10:L15"/>
    <mergeCell ref="D16:D21"/>
    <mergeCell ref="E16:E21"/>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1473" priority="231" operator="equal">
      <formula>"Muy Baja"</formula>
    </cfRule>
    <cfRule type="cellIs" dxfId="1472" priority="227" operator="equal">
      <formula>"Muy Alta"</formula>
    </cfRule>
    <cfRule type="cellIs" dxfId="1471" priority="230" operator="equal">
      <formula>"Baja"</formula>
    </cfRule>
    <cfRule type="cellIs" dxfId="1470" priority="229" operator="equal">
      <formula>"Media"</formula>
    </cfRule>
    <cfRule type="cellIs" dxfId="1469" priority="228" operator="equal">
      <formula>"Alta"</formula>
    </cfRule>
  </conditionalFormatting>
  <conditionalFormatting sqref="H22">
    <cfRule type="cellIs" dxfId="1468" priority="182" operator="equal">
      <formula>"Alta"</formula>
    </cfRule>
    <cfRule type="cellIs" dxfId="1467" priority="185" operator="equal">
      <formula>"Muy Baja"</formula>
    </cfRule>
    <cfRule type="cellIs" dxfId="1466" priority="181" operator="equal">
      <formula>"Muy Alta"</formula>
    </cfRule>
    <cfRule type="cellIs" dxfId="1465" priority="184" operator="equal">
      <formula>"Baja"</formula>
    </cfRule>
    <cfRule type="cellIs" dxfId="1464" priority="183" operator="equal">
      <formula>"Media"</formula>
    </cfRule>
  </conditionalFormatting>
  <conditionalFormatting sqref="H28">
    <cfRule type="cellIs" dxfId="1463" priority="162" operator="equal">
      <formula>"Muy Baja"</formula>
    </cfRule>
    <cfRule type="cellIs" dxfId="1462" priority="160" operator="equal">
      <formula>"Media"</formula>
    </cfRule>
    <cfRule type="cellIs" dxfId="1461" priority="158" operator="equal">
      <formula>"Muy Alta"</formula>
    </cfRule>
    <cfRule type="cellIs" dxfId="1460" priority="159" operator="equal">
      <formula>"Alta"</formula>
    </cfRule>
    <cfRule type="cellIs" dxfId="1459" priority="161" operator="equal">
      <formula>"Baja"</formula>
    </cfRule>
  </conditionalFormatting>
  <conditionalFormatting sqref="H34">
    <cfRule type="cellIs" dxfId="1458" priority="136" operator="equal">
      <formula>"Alta"</formula>
    </cfRule>
    <cfRule type="cellIs" dxfId="1457" priority="135" operator="equal">
      <formula>"Muy Alta"</formula>
    </cfRule>
    <cfRule type="cellIs" dxfId="1456" priority="137" operator="equal">
      <formula>"Media"</formula>
    </cfRule>
    <cfRule type="cellIs" dxfId="1455" priority="138" operator="equal">
      <formula>"Baja"</formula>
    </cfRule>
    <cfRule type="cellIs" dxfId="1454" priority="139" operator="equal">
      <formula>"Muy Baja"</formula>
    </cfRule>
  </conditionalFormatting>
  <conditionalFormatting sqref="H40">
    <cfRule type="cellIs" dxfId="1453" priority="112" operator="equal">
      <formula>"Muy Alta"</formula>
    </cfRule>
    <cfRule type="cellIs" dxfId="1452" priority="114" operator="equal">
      <formula>"Media"</formula>
    </cfRule>
    <cfRule type="cellIs" dxfId="1451" priority="116" operator="equal">
      <formula>"Muy Baja"</formula>
    </cfRule>
    <cfRule type="cellIs" dxfId="1450" priority="115" operator="equal">
      <formula>"Baja"</formula>
    </cfRule>
    <cfRule type="cellIs" dxfId="1449" priority="113" operator="equal">
      <formula>"Alta"</formula>
    </cfRule>
  </conditionalFormatting>
  <conditionalFormatting sqref="H46">
    <cfRule type="cellIs" dxfId="1448" priority="93" operator="equal">
      <formula>"Muy Baja"</formula>
    </cfRule>
    <cfRule type="cellIs" dxfId="1447" priority="89" operator="equal">
      <formula>"Muy Alta"</formula>
    </cfRule>
    <cfRule type="cellIs" dxfId="1446" priority="90" operator="equal">
      <formula>"Alta"</formula>
    </cfRule>
    <cfRule type="cellIs" dxfId="1445" priority="91" operator="equal">
      <formula>"Media"</formula>
    </cfRule>
    <cfRule type="cellIs" dxfId="1444" priority="92" operator="equal">
      <formula>"Baja"</formula>
    </cfRule>
  </conditionalFormatting>
  <conditionalFormatting sqref="H52">
    <cfRule type="cellIs" dxfId="1443" priority="66" operator="equal">
      <formula>"Muy Alta"</formula>
    </cfRule>
    <cfRule type="cellIs" dxfId="1442" priority="68" operator="equal">
      <formula>"Media"</formula>
    </cfRule>
    <cfRule type="cellIs" dxfId="1441" priority="69" operator="equal">
      <formula>"Baja"</formula>
    </cfRule>
    <cfRule type="cellIs" dxfId="1440" priority="70" operator="equal">
      <formula>"Muy Baja"</formula>
    </cfRule>
    <cfRule type="cellIs" dxfId="1439" priority="67" operator="equal">
      <formula>"Alta"</formula>
    </cfRule>
  </conditionalFormatting>
  <conditionalFormatting sqref="H58">
    <cfRule type="cellIs" dxfId="1438" priority="46" operator="equal">
      <formula>"Baja"</formula>
    </cfRule>
    <cfRule type="cellIs" dxfId="1437" priority="43" operator="equal">
      <formula>"Muy Alta"</formula>
    </cfRule>
    <cfRule type="cellIs" dxfId="1436" priority="44" operator="equal">
      <formula>"Alta"</formula>
    </cfRule>
    <cfRule type="cellIs" dxfId="1435" priority="45" operator="equal">
      <formula>"Media"</formula>
    </cfRule>
    <cfRule type="cellIs" dxfId="1434" priority="47" operator="equal">
      <formula>"Muy Baja"</formula>
    </cfRule>
  </conditionalFormatting>
  <conditionalFormatting sqref="H64">
    <cfRule type="cellIs" dxfId="1433" priority="24" operator="equal">
      <formula>"Muy Baja"</formula>
    </cfRule>
    <cfRule type="cellIs" dxfId="1432" priority="20" operator="equal">
      <formula>"Muy Alta"</formula>
    </cfRule>
    <cfRule type="cellIs" dxfId="1431" priority="23" operator="equal">
      <formula>"Baja"</formula>
    </cfRule>
    <cfRule type="cellIs" dxfId="1430" priority="22" operator="equal">
      <formula>"Media"</formula>
    </cfRule>
    <cfRule type="cellIs" dxfId="1429" priority="21" operator="equal">
      <formula>"Alta"</formula>
    </cfRule>
  </conditionalFormatting>
  <conditionalFormatting sqref="K10:K69">
    <cfRule type="containsText" dxfId="1428" priority="1" operator="containsText" text="❌">
      <formula>NOT(ISERROR(SEARCH("❌",K10)))</formula>
    </cfRule>
  </conditionalFormatting>
  <conditionalFormatting sqref="L10 L16 L22 L28 L34 L40 L46 L52 L58 L64">
    <cfRule type="cellIs" dxfId="1427" priority="226" operator="equal">
      <formula>"Leve"</formula>
    </cfRule>
    <cfRule type="cellIs" dxfId="1426" priority="222" operator="equal">
      <formula>"Catastrófico"</formula>
    </cfRule>
    <cfRule type="cellIs" dxfId="1425" priority="223" operator="equal">
      <formula>"Mayor"</formula>
    </cfRule>
    <cfRule type="cellIs" dxfId="1424" priority="224" operator="equal">
      <formula>"Moderado"</formula>
    </cfRule>
    <cfRule type="cellIs" dxfId="1423" priority="225" operator="equal">
      <formula>"Menor"</formula>
    </cfRule>
  </conditionalFormatting>
  <conditionalFormatting sqref="N10">
    <cfRule type="cellIs" dxfId="1422" priority="221" operator="equal">
      <formula>"Bajo"</formula>
    </cfRule>
    <cfRule type="cellIs" dxfId="1421" priority="218" operator="equal">
      <formula>"Extremo"</formula>
    </cfRule>
    <cfRule type="cellIs" dxfId="1420" priority="219" operator="equal">
      <formula>"Alto"</formula>
    </cfRule>
    <cfRule type="cellIs" dxfId="1419" priority="220" operator="equal">
      <formula>"Moderado"</formula>
    </cfRule>
  </conditionalFormatting>
  <conditionalFormatting sqref="N16">
    <cfRule type="cellIs" dxfId="1418" priority="200" operator="equal">
      <formula>"Extremo"</formula>
    </cfRule>
    <cfRule type="cellIs" dxfId="1417" priority="203" operator="equal">
      <formula>"Bajo"</formula>
    </cfRule>
    <cfRule type="cellIs" dxfId="1416" priority="202" operator="equal">
      <formula>"Moderado"</formula>
    </cfRule>
    <cfRule type="cellIs" dxfId="1415" priority="201" operator="equal">
      <formula>"Alto"</formula>
    </cfRule>
  </conditionalFormatting>
  <conditionalFormatting sqref="N22">
    <cfRule type="cellIs" dxfId="1414" priority="180" operator="equal">
      <formula>"Bajo"</formula>
    </cfRule>
    <cfRule type="cellIs" dxfId="1413" priority="177" operator="equal">
      <formula>"Extremo"</formula>
    </cfRule>
    <cfRule type="cellIs" dxfId="1412" priority="178" operator="equal">
      <formula>"Alto"</formula>
    </cfRule>
    <cfRule type="cellIs" dxfId="1411" priority="179" operator="equal">
      <formula>"Moderado"</formula>
    </cfRule>
  </conditionalFormatting>
  <conditionalFormatting sqref="N28">
    <cfRule type="cellIs" dxfId="1410" priority="154" operator="equal">
      <formula>"Extremo"</formula>
    </cfRule>
    <cfRule type="cellIs" dxfId="1409" priority="155" operator="equal">
      <formula>"Alto"</formula>
    </cfRule>
    <cfRule type="cellIs" dxfId="1408" priority="156" operator="equal">
      <formula>"Moderado"</formula>
    </cfRule>
    <cfRule type="cellIs" dxfId="1407" priority="157" operator="equal">
      <formula>"Bajo"</formula>
    </cfRule>
  </conditionalFormatting>
  <conditionalFormatting sqref="N34">
    <cfRule type="cellIs" dxfId="1406" priority="132" operator="equal">
      <formula>"Alto"</formula>
    </cfRule>
    <cfRule type="cellIs" dxfId="1405" priority="131" operator="equal">
      <formula>"Extremo"</formula>
    </cfRule>
    <cfRule type="cellIs" dxfId="1404" priority="133" operator="equal">
      <formula>"Moderado"</formula>
    </cfRule>
    <cfRule type="cellIs" dxfId="1403" priority="134" operator="equal">
      <formula>"Bajo"</formula>
    </cfRule>
  </conditionalFormatting>
  <conditionalFormatting sqref="N40">
    <cfRule type="cellIs" dxfId="1402" priority="110" operator="equal">
      <formula>"Moderado"</formula>
    </cfRule>
    <cfRule type="cellIs" dxfId="1401" priority="109" operator="equal">
      <formula>"Alto"</formula>
    </cfRule>
    <cfRule type="cellIs" dxfId="1400" priority="111" operator="equal">
      <formula>"Bajo"</formula>
    </cfRule>
    <cfRule type="cellIs" dxfId="1399" priority="108" operator="equal">
      <formula>"Extremo"</formula>
    </cfRule>
  </conditionalFormatting>
  <conditionalFormatting sqref="N46">
    <cfRule type="cellIs" dxfId="1398" priority="88" operator="equal">
      <formula>"Bajo"</formula>
    </cfRule>
    <cfRule type="cellIs" dxfId="1397" priority="87" operator="equal">
      <formula>"Moderado"</formula>
    </cfRule>
    <cfRule type="cellIs" dxfId="1396" priority="86" operator="equal">
      <formula>"Alto"</formula>
    </cfRule>
    <cfRule type="cellIs" dxfId="1395" priority="85" operator="equal">
      <formula>"Extremo"</formula>
    </cfRule>
  </conditionalFormatting>
  <conditionalFormatting sqref="N52">
    <cfRule type="cellIs" dxfId="1394" priority="62" operator="equal">
      <formula>"Extremo"</formula>
    </cfRule>
    <cfRule type="cellIs" dxfId="1393" priority="63" operator="equal">
      <formula>"Alto"</formula>
    </cfRule>
    <cfRule type="cellIs" dxfId="1392" priority="65" operator="equal">
      <formula>"Bajo"</formula>
    </cfRule>
    <cfRule type="cellIs" dxfId="1391" priority="64" operator="equal">
      <formula>"Moderado"</formula>
    </cfRule>
  </conditionalFormatting>
  <conditionalFormatting sqref="N58">
    <cfRule type="cellIs" dxfId="1390" priority="39" operator="equal">
      <formula>"Extremo"</formula>
    </cfRule>
    <cfRule type="cellIs" dxfId="1389" priority="40" operator="equal">
      <formula>"Alto"</formula>
    </cfRule>
    <cfRule type="cellIs" dxfId="1388" priority="42" operator="equal">
      <formula>"Bajo"</formula>
    </cfRule>
    <cfRule type="cellIs" dxfId="1387" priority="41" operator="equal">
      <formula>"Moderado"</formula>
    </cfRule>
  </conditionalFormatting>
  <conditionalFormatting sqref="N64">
    <cfRule type="cellIs" dxfId="1386" priority="16" operator="equal">
      <formula>"Extremo"</formula>
    </cfRule>
    <cfRule type="cellIs" dxfId="1385" priority="19" operator="equal">
      <formula>"Bajo"</formula>
    </cfRule>
    <cfRule type="cellIs" dxfId="1384" priority="18" operator="equal">
      <formula>"Moderado"</formula>
    </cfRule>
    <cfRule type="cellIs" dxfId="1383" priority="17" operator="equal">
      <formula>"Alto"</formula>
    </cfRule>
  </conditionalFormatting>
  <conditionalFormatting sqref="Y10:Y69">
    <cfRule type="cellIs" dxfId="1382" priority="15" operator="equal">
      <formula>"Muy Baja"</formula>
    </cfRule>
    <cfRule type="cellIs" dxfId="1381" priority="13" operator="equal">
      <formula>"Media"</formula>
    </cfRule>
    <cfRule type="cellIs" dxfId="1380" priority="12" operator="equal">
      <formula>"Alta"</formula>
    </cfRule>
    <cfRule type="cellIs" dxfId="1379" priority="11" operator="equal">
      <formula>"Muy Alta"</formula>
    </cfRule>
    <cfRule type="cellIs" dxfId="1378" priority="14" operator="equal">
      <formula>"Baja"</formula>
    </cfRule>
  </conditionalFormatting>
  <conditionalFormatting sqref="AA10:AA69">
    <cfRule type="cellIs" dxfId="1377" priority="10" operator="equal">
      <formula>"Leve"</formula>
    </cfRule>
    <cfRule type="cellIs" dxfId="1376" priority="9" operator="equal">
      <formula>"Menor"</formula>
    </cfRule>
    <cfRule type="cellIs" dxfId="1375" priority="7" operator="equal">
      <formula>"Mayor"</formula>
    </cfRule>
    <cfRule type="cellIs" dxfId="1374" priority="6" operator="equal">
      <formula>"Catastrófico"</formula>
    </cfRule>
    <cfRule type="cellIs" dxfId="1373" priority="8" operator="equal">
      <formula>"Moderado"</formula>
    </cfRule>
  </conditionalFormatting>
  <conditionalFormatting sqref="AC10:AC69">
    <cfRule type="cellIs" dxfId="1372" priority="2" operator="equal">
      <formula>"Extremo"</formula>
    </cfRule>
    <cfRule type="cellIs" dxfId="1371" priority="5" operator="equal">
      <formula>"Bajo"</formula>
    </cfRule>
    <cfRule type="cellIs" dxfId="1370" priority="4" operator="equal">
      <formula>"Moderado"</formula>
    </cfRule>
    <cfRule type="cellIs" dxfId="136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2"/>
  <sheetViews>
    <sheetView zoomScale="60" zoomScaleNormal="60" workbookViewId="0">
      <selection activeCell="E8" sqref="E8"/>
    </sheetView>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83"/>
      <c r="B1" s="374" t="s">
        <v>63</v>
      </c>
      <c r="C1" s="374"/>
      <c r="D1" s="374"/>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6" t="s">
        <v>56</v>
      </c>
      <c r="D3" s="36" t="s">
        <v>57</v>
      </c>
      <c r="E3" s="83"/>
      <c r="F3" s="83"/>
      <c r="G3" s="83"/>
      <c r="H3" s="83"/>
      <c r="I3" s="83"/>
      <c r="J3" s="83"/>
      <c r="K3" s="83"/>
      <c r="L3" s="83"/>
      <c r="M3" s="83"/>
      <c r="N3" s="83"/>
      <c r="O3" s="83"/>
      <c r="P3" s="83"/>
      <c r="Q3" s="83"/>
      <c r="R3" s="83"/>
      <c r="S3" s="83"/>
      <c r="T3" s="83"/>
      <c r="U3" s="83"/>
    </row>
    <row r="4" spans="1:21" ht="33.75" x14ac:dyDescent="0.25">
      <c r="A4" s="103" t="s">
        <v>83</v>
      </c>
      <c r="B4" s="39" t="s">
        <v>101</v>
      </c>
      <c r="C4" s="44" t="s">
        <v>158</v>
      </c>
      <c r="D4" s="37" t="s">
        <v>97</v>
      </c>
      <c r="E4" s="83" t="s">
        <v>221</v>
      </c>
      <c r="F4" s="83"/>
      <c r="G4" s="83"/>
      <c r="H4" s="83"/>
      <c r="I4" s="83"/>
      <c r="J4" s="83"/>
      <c r="K4" s="83"/>
      <c r="L4" s="83"/>
      <c r="M4" s="83"/>
      <c r="N4" s="83"/>
      <c r="O4" s="83"/>
      <c r="P4" s="83"/>
      <c r="Q4" s="83"/>
      <c r="R4" s="83"/>
      <c r="S4" s="83"/>
      <c r="T4" s="83"/>
      <c r="U4" s="83"/>
    </row>
    <row r="5" spans="1:21" ht="67.5" x14ac:dyDescent="0.25">
      <c r="A5" s="103" t="s">
        <v>84</v>
      </c>
      <c r="B5" s="40" t="s">
        <v>59</v>
      </c>
      <c r="C5" s="45" t="s">
        <v>93</v>
      </c>
      <c r="D5" s="38" t="s">
        <v>98</v>
      </c>
      <c r="E5" s="83" t="s">
        <v>222</v>
      </c>
      <c r="F5" s="83"/>
      <c r="G5" s="83"/>
      <c r="H5" s="83"/>
      <c r="I5" s="83"/>
      <c r="J5" s="83"/>
      <c r="K5" s="83"/>
      <c r="L5" s="83"/>
      <c r="M5" s="83"/>
      <c r="N5" s="83"/>
      <c r="O5" s="83"/>
      <c r="P5" s="83"/>
      <c r="Q5" s="83"/>
      <c r="R5" s="83"/>
      <c r="S5" s="83"/>
      <c r="T5" s="83"/>
      <c r="U5" s="83"/>
    </row>
    <row r="6" spans="1:21" ht="67.5" x14ac:dyDescent="0.25">
      <c r="A6" s="103" t="s">
        <v>81</v>
      </c>
      <c r="B6" s="41" t="s">
        <v>60</v>
      </c>
      <c r="C6" s="45" t="s">
        <v>94</v>
      </c>
      <c r="D6" s="38" t="s">
        <v>100</v>
      </c>
      <c r="E6" s="83" t="s">
        <v>223</v>
      </c>
      <c r="F6" s="83"/>
      <c r="G6" s="83"/>
      <c r="H6" s="83"/>
      <c r="I6" s="83"/>
      <c r="J6" s="83"/>
      <c r="K6" s="83"/>
      <c r="L6" s="83"/>
      <c r="M6" s="83"/>
      <c r="N6" s="83"/>
      <c r="O6" s="83"/>
      <c r="P6" s="83"/>
      <c r="Q6" s="83"/>
      <c r="R6" s="83"/>
      <c r="S6" s="83"/>
      <c r="T6" s="83"/>
      <c r="U6" s="83"/>
    </row>
    <row r="7" spans="1:21" ht="101.25" x14ac:dyDescent="0.25">
      <c r="A7" s="103" t="s">
        <v>7</v>
      </c>
      <c r="B7" s="42" t="s">
        <v>61</v>
      </c>
      <c r="C7" s="45" t="s">
        <v>95</v>
      </c>
      <c r="D7" s="38" t="s">
        <v>99</v>
      </c>
      <c r="E7" s="83" t="s">
        <v>224</v>
      </c>
      <c r="F7" s="83"/>
      <c r="G7" s="83"/>
      <c r="H7" s="83"/>
      <c r="I7" s="83"/>
      <c r="J7" s="83"/>
      <c r="K7" s="83"/>
      <c r="L7" s="83"/>
      <c r="M7" s="83"/>
      <c r="N7" s="83"/>
      <c r="O7" s="83"/>
      <c r="P7" s="83"/>
      <c r="Q7" s="83"/>
      <c r="R7" s="83"/>
      <c r="S7" s="83"/>
      <c r="T7" s="83"/>
      <c r="U7" s="83"/>
    </row>
    <row r="8" spans="1:21" ht="67.5" x14ac:dyDescent="0.25">
      <c r="A8" s="103" t="s">
        <v>85</v>
      </c>
      <c r="B8" s="43" t="s">
        <v>62</v>
      </c>
      <c r="C8" s="45" t="s">
        <v>96</v>
      </c>
      <c r="D8" s="38" t="s">
        <v>118</v>
      </c>
      <c r="E8" s="83" t="s">
        <v>225</v>
      </c>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91</v>
      </c>
      <c r="C11" s="103" t="s">
        <v>146</v>
      </c>
      <c r="D11" s="103" t="s">
        <v>153</v>
      </c>
      <c r="E11" s="83"/>
      <c r="F11" s="83"/>
      <c r="G11" s="83"/>
      <c r="H11" s="83"/>
      <c r="I11" s="83"/>
      <c r="J11" s="83"/>
      <c r="K11" s="83"/>
      <c r="L11" s="83"/>
      <c r="M11" s="83"/>
      <c r="N11" s="83"/>
      <c r="O11" s="83"/>
      <c r="P11" s="83"/>
      <c r="Q11" s="83"/>
      <c r="R11" s="83"/>
      <c r="S11" s="83"/>
      <c r="T11" s="83"/>
      <c r="U11" s="83"/>
    </row>
    <row r="12" spans="1:21" x14ac:dyDescent="0.25">
      <c r="A12" s="103"/>
      <c r="B12" s="103" t="s">
        <v>89</v>
      </c>
      <c r="C12" s="103" t="s">
        <v>150</v>
      </c>
      <c r="D12" s="103" t="s">
        <v>154</v>
      </c>
      <c r="E12" s="83"/>
      <c r="F12" s="83"/>
      <c r="G12" s="83"/>
      <c r="H12" s="83"/>
      <c r="I12" s="83"/>
      <c r="J12" s="83"/>
      <c r="K12" s="83"/>
      <c r="L12" s="83"/>
      <c r="M12" s="83"/>
      <c r="N12" s="83"/>
      <c r="O12" s="83"/>
      <c r="P12" s="83"/>
      <c r="Q12" s="83"/>
      <c r="R12" s="83"/>
      <c r="S12" s="83"/>
      <c r="T12" s="83"/>
      <c r="U12" s="83"/>
    </row>
    <row r="13" spans="1:21" x14ac:dyDescent="0.25">
      <c r="A13" s="103"/>
      <c r="B13" s="103"/>
      <c r="C13" s="103" t="s">
        <v>149</v>
      </c>
      <c r="D13" s="103" t="s">
        <v>155</v>
      </c>
      <c r="E13" s="83"/>
      <c r="F13" s="83"/>
      <c r="G13" s="83"/>
      <c r="H13" s="83"/>
      <c r="I13" s="83"/>
      <c r="J13" s="83"/>
      <c r="K13" s="83"/>
      <c r="L13" s="83"/>
      <c r="M13" s="83"/>
      <c r="N13" s="83"/>
      <c r="O13" s="83"/>
      <c r="P13" s="83"/>
      <c r="Q13" s="83"/>
      <c r="R13" s="83"/>
      <c r="S13" s="83"/>
      <c r="T13" s="83"/>
      <c r="U13" s="83"/>
    </row>
    <row r="14" spans="1:21" x14ac:dyDescent="0.25">
      <c r="A14" s="103"/>
      <c r="B14" s="103"/>
      <c r="C14" s="103" t="s">
        <v>151</v>
      </c>
      <c r="D14" s="103" t="s">
        <v>156</v>
      </c>
      <c r="E14" s="83"/>
      <c r="F14" s="83"/>
      <c r="G14" s="83"/>
      <c r="H14" s="83"/>
      <c r="I14" s="83"/>
      <c r="J14" s="83"/>
      <c r="K14" s="83"/>
      <c r="L14" s="83"/>
      <c r="M14" s="83"/>
      <c r="N14" s="83"/>
      <c r="O14" s="83"/>
      <c r="P14" s="83"/>
      <c r="Q14" s="83"/>
      <c r="R14" s="83"/>
      <c r="S14" s="83"/>
      <c r="T14" s="83"/>
      <c r="U14" s="83"/>
    </row>
    <row r="15" spans="1:21" x14ac:dyDescent="0.25">
      <c r="A15" s="103"/>
      <c r="B15" s="103"/>
      <c r="C15" s="103" t="s">
        <v>152</v>
      </c>
      <c r="D15" s="103" t="s">
        <v>157</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3"/>
      <c r="C52" s="34"/>
      <c r="D52" s="34"/>
    </row>
    <row r="53" spans="1:15" ht="20.25" x14ac:dyDescent="0.25">
      <c r="A53" s="103"/>
      <c r="B53" s="23"/>
      <c r="C53" s="34"/>
      <c r="D53" s="34"/>
    </row>
    <row r="54" spans="1:15" ht="20.25" x14ac:dyDescent="0.25">
      <c r="A54" s="103"/>
      <c r="B54" s="23"/>
      <c r="C54" s="34"/>
      <c r="D54" s="34"/>
    </row>
    <row r="55" spans="1:15" ht="20.25" x14ac:dyDescent="0.25">
      <c r="A55" s="103"/>
      <c r="B55" s="23"/>
      <c r="C55" s="34"/>
      <c r="D55" s="34"/>
    </row>
    <row r="56" spans="1:15" ht="20.25" x14ac:dyDescent="0.25">
      <c r="A56" s="103"/>
      <c r="B56" s="23"/>
      <c r="C56" s="34"/>
      <c r="D56" s="34"/>
    </row>
    <row r="57" spans="1:15" ht="20.25" x14ac:dyDescent="0.25">
      <c r="A57" s="103"/>
      <c r="B57" s="23"/>
      <c r="C57" s="34"/>
      <c r="D57" s="34"/>
    </row>
    <row r="58" spans="1:15" ht="20.25" x14ac:dyDescent="0.25">
      <c r="A58" s="103"/>
      <c r="B58" s="23"/>
      <c r="C58" s="34"/>
      <c r="D58" s="34"/>
    </row>
    <row r="59" spans="1:15" ht="20.25" x14ac:dyDescent="0.25">
      <c r="A59" s="103"/>
      <c r="B59" s="23"/>
      <c r="C59" s="34"/>
      <c r="D59" s="34"/>
    </row>
    <row r="60" spans="1:15" ht="20.25" x14ac:dyDescent="0.25">
      <c r="A60" s="103"/>
      <c r="B60" s="23"/>
      <c r="C60" s="34"/>
      <c r="D60" s="34"/>
    </row>
    <row r="61" spans="1:15" ht="20.25" x14ac:dyDescent="0.25">
      <c r="A61" s="103"/>
      <c r="B61" s="23"/>
      <c r="C61" s="34"/>
      <c r="D61" s="34"/>
    </row>
    <row r="62" spans="1:15" ht="20.25" x14ac:dyDescent="0.25">
      <c r="A62" s="103"/>
      <c r="B62" s="23"/>
      <c r="C62" s="34"/>
      <c r="D62" s="34"/>
    </row>
    <row r="63" spans="1:15" ht="20.25" x14ac:dyDescent="0.25">
      <c r="A63" s="103"/>
      <c r="B63" s="23"/>
      <c r="C63" s="34"/>
      <c r="D63" s="34"/>
    </row>
    <row r="64" spans="1:15" ht="20.25" x14ac:dyDescent="0.25">
      <c r="A64" s="103"/>
      <c r="B64" s="23"/>
      <c r="C64" s="34"/>
      <c r="D64" s="34"/>
    </row>
    <row r="65" spans="1:4" ht="20.25" x14ac:dyDescent="0.25">
      <c r="A65" s="103"/>
      <c r="B65" s="23"/>
      <c r="C65" s="34"/>
      <c r="D65" s="34"/>
    </row>
    <row r="66" spans="1:4" ht="20.25" x14ac:dyDescent="0.25">
      <c r="A66" s="103"/>
      <c r="B66" s="23"/>
      <c r="C66" s="34"/>
      <c r="D66" s="34"/>
    </row>
    <row r="67" spans="1:4" ht="20.25" x14ac:dyDescent="0.25">
      <c r="A67" s="103"/>
      <c r="B67" s="23"/>
      <c r="C67" s="34"/>
      <c r="D67" s="34"/>
    </row>
    <row r="68" spans="1:4" ht="20.25" x14ac:dyDescent="0.25">
      <c r="A68" s="103"/>
      <c r="B68" s="23"/>
      <c r="C68" s="34"/>
      <c r="D68" s="34"/>
    </row>
    <row r="69" spans="1:4" ht="20.25" x14ac:dyDescent="0.25">
      <c r="A69" s="103"/>
      <c r="B69" s="23"/>
      <c r="C69" s="34"/>
      <c r="D69" s="34"/>
    </row>
    <row r="70" spans="1:4" ht="20.25" x14ac:dyDescent="0.25">
      <c r="A70" s="103"/>
      <c r="B70" s="23"/>
      <c r="C70" s="34"/>
      <c r="D70" s="34"/>
    </row>
    <row r="71" spans="1:4" ht="20.25" x14ac:dyDescent="0.25">
      <c r="A71" s="103"/>
      <c r="B71" s="23"/>
      <c r="C71" s="34"/>
      <c r="D71" s="34"/>
    </row>
    <row r="72" spans="1:4" ht="20.25" x14ac:dyDescent="0.25">
      <c r="A72" s="103"/>
      <c r="B72" s="23"/>
      <c r="C72" s="34"/>
      <c r="D72" s="34"/>
    </row>
    <row r="73" spans="1:4" ht="20.25" x14ac:dyDescent="0.25">
      <c r="A73" s="103"/>
      <c r="B73" s="23"/>
      <c r="C73" s="34"/>
      <c r="D73" s="34"/>
    </row>
    <row r="74" spans="1:4" ht="20.25" x14ac:dyDescent="0.25">
      <c r="A74" s="103"/>
      <c r="B74" s="23"/>
      <c r="C74" s="34"/>
      <c r="D74" s="34"/>
    </row>
    <row r="75" spans="1:4" ht="20.25" x14ac:dyDescent="0.25">
      <c r="A75" s="103"/>
      <c r="B75" s="23"/>
      <c r="C75" s="34"/>
      <c r="D75" s="34"/>
    </row>
    <row r="76" spans="1:4" ht="20.25" x14ac:dyDescent="0.25">
      <c r="A76" s="103"/>
      <c r="B76" s="23"/>
      <c r="C76" s="34"/>
      <c r="D76" s="34"/>
    </row>
    <row r="77" spans="1:4" ht="20.25" x14ac:dyDescent="0.25">
      <c r="A77" s="103"/>
      <c r="B77" s="23"/>
      <c r="C77" s="34"/>
      <c r="D77" s="34"/>
    </row>
    <row r="78" spans="1:4" ht="20.25" x14ac:dyDescent="0.25">
      <c r="A78" s="103"/>
      <c r="B78" s="23"/>
      <c r="C78" s="34"/>
      <c r="D78" s="34"/>
    </row>
    <row r="79" spans="1:4" ht="20.25" x14ac:dyDescent="0.25">
      <c r="A79" s="103"/>
      <c r="B79" s="23"/>
      <c r="C79" s="34"/>
      <c r="D79" s="34"/>
    </row>
    <row r="80" spans="1:4" ht="20.25" x14ac:dyDescent="0.25">
      <c r="A80" s="103"/>
      <c r="B80" s="23"/>
      <c r="C80" s="34"/>
      <c r="D80" s="34"/>
    </row>
    <row r="81" spans="1:4" ht="20.25" x14ac:dyDescent="0.25">
      <c r="A81" s="103"/>
      <c r="B81" s="23"/>
      <c r="C81" s="34"/>
      <c r="D81" s="34"/>
    </row>
    <row r="82" spans="1:4" ht="20.25" x14ac:dyDescent="0.25">
      <c r="A82" s="103"/>
      <c r="B82" s="23"/>
      <c r="C82" s="34"/>
      <c r="D82" s="34"/>
    </row>
    <row r="83" spans="1:4" ht="20.25" x14ac:dyDescent="0.25">
      <c r="A83" s="103"/>
      <c r="B83" s="23"/>
      <c r="C83" s="34"/>
      <c r="D83" s="34"/>
    </row>
    <row r="84" spans="1:4" ht="20.25" x14ac:dyDescent="0.25">
      <c r="A84" s="103"/>
      <c r="B84" s="23"/>
      <c r="C84" s="34"/>
      <c r="D84" s="34"/>
    </row>
    <row r="85" spans="1:4" ht="20.25" x14ac:dyDescent="0.25">
      <c r="A85" s="103"/>
      <c r="B85" s="23"/>
      <c r="C85" s="34"/>
      <c r="D85" s="34"/>
    </row>
    <row r="86" spans="1:4" ht="20.25" x14ac:dyDescent="0.25">
      <c r="A86" s="103"/>
      <c r="B86" s="23"/>
      <c r="C86" s="34"/>
      <c r="D86" s="34"/>
    </row>
    <row r="87" spans="1:4" ht="20.25" x14ac:dyDescent="0.25">
      <c r="A87" s="103"/>
      <c r="B87" s="23"/>
      <c r="C87" s="34"/>
      <c r="D87" s="34"/>
    </row>
    <row r="88" spans="1:4" ht="20.25" x14ac:dyDescent="0.25">
      <c r="A88" s="103"/>
      <c r="B88" s="23"/>
      <c r="C88" s="34"/>
      <c r="D88" s="34"/>
    </row>
    <row r="89" spans="1:4" ht="20.25" x14ac:dyDescent="0.25">
      <c r="A89" s="103"/>
      <c r="B89" s="23"/>
      <c r="C89" s="34"/>
      <c r="D89" s="34"/>
    </row>
    <row r="90" spans="1:4" ht="20.25" x14ac:dyDescent="0.25">
      <c r="A90" s="103"/>
      <c r="B90" s="23"/>
      <c r="C90" s="34"/>
      <c r="D90" s="34"/>
    </row>
    <row r="91" spans="1:4" ht="20.25" x14ac:dyDescent="0.25">
      <c r="A91" s="103"/>
      <c r="B91" s="23"/>
      <c r="C91" s="34"/>
      <c r="D91" s="34"/>
    </row>
    <row r="92" spans="1:4" ht="20.25" x14ac:dyDescent="0.25">
      <c r="A92" s="103"/>
      <c r="B92" s="23"/>
      <c r="C92" s="34"/>
      <c r="D92" s="34"/>
    </row>
    <row r="93" spans="1:4" ht="20.25" x14ac:dyDescent="0.25">
      <c r="A93" s="103"/>
      <c r="B93" s="23"/>
      <c r="C93" s="34"/>
      <c r="D93" s="34"/>
    </row>
    <row r="94" spans="1:4" ht="20.25" x14ac:dyDescent="0.25">
      <c r="A94" s="103"/>
      <c r="B94" s="23"/>
      <c r="C94" s="34"/>
      <c r="D94" s="34"/>
    </row>
    <row r="95" spans="1:4" ht="20.25" x14ac:dyDescent="0.25">
      <c r="A95" s="103"/>
      <c r="B95" s="23"/>
      <c r="C95" s="34"/>
      <c r="D95" s="34"/>
    </row>
    <row r="96" spans="1:4" ht="20.25" x14ac:dyDescent="0.25">
      <c r="A96" s="103"/>
      <c r="B96" s="23"/>
      <c r="C96" s="34"/>
      <c r="D96" s="34"/>
    </row>
    <row r="97" spans="1:4" ht="20.25" x14ac:dyDescent="0.25">
      <c r="A97" s="103"/>
      <c r="B97" s="23"/>
      <c r="C97" s="34"/>
      <c r="D97" s="34"/>
    </row>
    <row r="98" spans="1:4" ht="20.25" x14ac:dyDescent="0.25">
      <c r="A98" s="103"/>
      <c r="B98" s="23"/>
      <c r="C98" s="34"/>
      <c r="D98" s="34"/>
    </row>
    <row r="99" spans="1:4" ht="20.25" x14ac:dyDescent="0.25">
      <c r="A99" s="103"/>
      <c r="B99" s="23"/>
      <c r="C99" s="34"/>
      <c r="D99" s="34"/>
    </row>
    <row r="100" spans="1:4" ht="20.25" x14ac:dyDescent="0.25">
      <c r="A100" s="103"/>
      <c r="B100" s="23"/>
      <c r="C100" s="34"/>
      <c r="D100" s="34"/>
    </row>
    <row r="101" spans="1:4" ht="20.25" x14ac:dyDescent="0.25">
      <c r="A101" s="103"/>
      <c r="B101" s="23"/>
      <c r="C101" s="34"/>
      <c r="D101" s="34"/>
    </row>
    <row r="102" spans="1:4" ht="20.25" x14ac:dyDescent="0.25">
      <c r="A102" s="103"/>
      <c r="B102" s="23"/>
      <c r="C102" s="34"/>
      <c r="D102" s="34"/>
    </row>
    <row r="103" spans="1:4" ht="20.25" x14ac:dyDescent="0.25">
      <c r="A103" s="103"/>
      <c r="B103" s="23"/>
      <c r="C103" s="34"/>
      <c r="D103" s="34"/>
    </row>
    <row r="104" spans="1:4" ht="20.25" x14ac:dyDescent="0.25">
      <c r="A104" s="103"/>
      <c r="B104" s="23"/>
      <c r="C104" s="34"/>
      <c r="D104" s="34"/>
    </row>
    <row r="105" spans="1:4" ht="20.25" x14ac:dyDescent="0.25">
      <c r="A105" s="103"/>
      <c r="B105" s="23"/>
      <c r="C105" s="34"/>
      <c r="D105" s="34"/>
    </row>
    <row r="106" spans="1:4" ht="20.25" x14ac:dyDescent="0.25">
      <c r="A106" s="103"/>
      <c r="B106" s="23"/>
      <c r="C106" s="34"/>
      <c r="D106" s="34"/>
    </row>
    <row r="107" spans="1:4" ht="20.25" x14ac:dyDescent="0.25">
      <c r="A107" s="103"/>
      <c r="B107" s="23"/>
      <c r="C107" s="34"/>
      <c r="D107" s="34"/>
    </row>
    <row r="108" spans="1:4" ht="20.25" x14ac:dyDescent="0.25">
      <c r="A108" s="103"/>
      <c r="B108" s="23"/>
      <c r="C108" s="34"/>
      <c r="D108" s="34"/>
    </row>
    <row r="109" spans="1:4" ht="20.25" x14ac:dyDescent="0.25">
      <c r="A109" s="103"/>
      <c r="B109" s="23"/>
      <c r="C109" s="34"/>
      <c r="D109" s="34"/>
    </row>
    <row r="110" spans="1:4" ht="20.25" x14ac:dyDescent="0.25">
      <c r="A110" s="103"/>
      <c r="B110" s="23"/>
      <c r="C110" s="34"/>
      <c r="D110" s="34"/>
    </row>
    <row r="111" spans="1:4" ht="20.25" x14ac:dyDescent="0.25">
      <c r="A111" s="103"/>
      <c r="B111" s="23"/>
      <c r="C111" s="34"/>
      <c r="D111" s="34"/>
    </row>
    <row r="112" spans="1:4" ht="20.25" x14ac:dyDescent="0.25">
      <c r="A112" s="103"/>
      <c r="B112" s="23"/>
      <c r="C112" s="34"/>
      <c r="D112" s="34"/>
    </row>
    <row r="113" spans="1:4" ht="20.25" x14ac:dyDescent="0.25">
      <c r="A113" s="103"/>
      <c r="B113" s="23"/>
      <c r="C113" s="34"/>
      <c r="D113" s="34"/>
    </row>
    <row r="114" spans="1:4" ht="20.25" x14ac:dyDescent="0.25">
      <c r="A114" s="103"/>
      <c r="B114" s="23"/>
      <c r="C114" s="34"/>
      <c r="D114" s="34"/>
    </row>
    <row r="115" spans="1:4" ht="20.25" x14ac:dyDescent="0.25">
      <c r="A115" s="103"/>
      <c r="B115" s="23"/>
      <c r="C115" s="34"/>
      <c r="D115" s="34"/>
    </row>
    <row r="116" spans="1:4" ht="20.25" x14ac:dyDescent="0.25">
      <c r="A116" s="103"/>
      <c r="B116" s="23"/>
      <c r="C116" s="34"/>
      <c r="D116" s="34"/>
    </row>
    <row r="117" spans="1:4" ht="20.25" x14ac:dyDescent="0.25">
      <c r="A117" s="103"/>
      <c r="B117" s="23"/>
      <c r="C117" s="34"/>
      <c r="D117" s="34"/>
    </row>
    <row r="118" spans="1:4" ht="20.25" x14ac:dyDescent="0.25">
      <c r="A118" s="103"/>
      <c r="B118" s="23"/>
      <c r="C118" s="34"/>
      <c r="D118" s="34"/>
    </row>
    <row r="119" spans="1:4" ht="20.25" x14ac:dyDescent="0.25">
      <c r="A119" s="103"/>
      <c r="B119" s="23"/>
      <c r="C119" s="34"/>
      <c r="D119" s="34"/>
    </row>
    <row r="120" spans="1:4" ht="20.25" x14ac:dyDescent="0.25">
      <c r="A120" s="103"/>
      <c r="B120" s="23"/>
      <c r="C120" s="34"/>
      <c r="D120" s="34"/>
    </row>
    <row r="121" spans="1:4" ht="20.25" x14ac:dyDescent="0.25">
      <c r="A121" s="103"/>
      <c r="B121" s="23"/>
      <c r="C121" s="34"/>
      <c r="D121" s="34"/>
    </row>
    <row r="122" spans="1:4" ht="20.25" x14ac:dyDescent="0.25">
      <c r="A122" s="103"/>
      <c r="B122" s="23"/>
      <c r="C122" s="34"/>
      <c r="D122" s="34"/>
    </row>
    <row r="123" spans="1:4" ht="20.25" x14ac:dyDescent="0.25">
      <c r="A123" s="103"/>
      <c r="B123" s="23"/>
      <c r="C123" s="34"/>
      <c r="D123" s="34"/>
    </row>
    <row r="124" spans="1:4" ht="20.25" x14ac:dyDescent="0.25">
      <c r="A124" s="103"/>
      <c r="B124" s="23"/>
      <c r="C124" s="34"/>
      <c r="D124" s="34"/>
    </row>
    <row r="125" spans="1:4" ht="20.25" x14ac:dyDescent="0.25">
      <c r="A125" s="103"/>
      <c r="B125" s="23"/>
      <c r="C125" s="34"/>
      <c r="D125" s="34"/>
    </row>
    <row r="126" spans="1:4" ht="20.25" x14ac:dyDescent="0.25">
      <c r="A126" s="103"/>
      <c r="B126" s="23"/>
      <c r="C126" s="34"/>
      <c r="D126" s="34"/>
    </row>
    <row r="127" spans="1:4" ht="20.25" x14ac:dyDescent="0.25">
      <c r="A127" s="103"/>
      <c r="B127" s="23"/>
      <c r="C127" s="34"/>
      <c r="D127" s="34"/>
    </row>
    <row r="128" spans="1:4" ht="20.25" x14ac:dyDescent="0.25">
      <c r="A128" s="103"/>
      <c r="B128" s="23"/>
      <c r="C128" s="34"/>
      <c r="D128" s="34"/>
    </row>
    <row r="129" spans="1:4" ht="20.25" x14ac:dyDescent="0.25">
      <c r="A129" s="103"/>
      <c r="B129" s="23"/>
      <c r="C129" s="34"/>
      <c r="D129" s="34"/>
    </row>
    <row r="130" spans="1:4" ht="20.25" x14ac:dyDescent="0.25">
      <c r="A130" s="103"/>
      <c r="B130" s="23"/>
      <c r="C130" s="34"/>
      <c r="D130" s="34"/>
    </row>
    <row r="131" spans="1:4" ht="20.25" x14ac:dyDescent="0.25">
      <c r="A131" s="103"/>
      <c r="B131" s="23"/>
      <c r="C131" s="34"/>
      <c r="D131" s="34"/>
    </row>
    <row r="132" spans="1:4" ht="20.25" x14ac:dyDescent="0.25">
      <c r="A132" s="103"/>
      <c r="B132" s="23"/>
      <c r="C132" s="34"/>
      <c r="D132" s="34"/>
    </row>
    <row r="133" spans="1:4" ht="20.25" x14ac:dyDescent="0.25">
      <c r="A133" s="103"/>
      <c r="B133" s="23"/>
      <c r="C133" s="34"/>
      <c r="D133" s="34"/>
    </row>
    <row r="134" spans="1:4" ht="20.25" x14ac:dyDescent="0.25">
      <c r="A134" s="103"/>
      <c r="B134" s="23"/>
      <c r="C134" s="34"/>
      <c r="D134" s="34"/>
    </row>
    <row r="135" spans="1:4" ht="20.25" x14ac:dyDescent="0.25">
      <c r="A135" s="103"/>
      <c r="B135" s="23"/>
      <c r="C135" s="34"/>
      <c r="D135" s="34"/>
    </row>
    <row r="136" spans="1:4" ht="20.25" x14ac:dyDescent="0.25">
      <c r="A136" s="103"/>
      <c r="B136" s="23"/>
      <c r="C136" s="34"/>
      <c r="D136" s="34"/>
    </row>
    <row r="137" spans="1:4" ht="20.25" x14ac:dyDescent="0.25">
      <c r="A137" s="103"/>
      <c r="B137" s="23"/>
      <c r="C137" s="34"/>
      <c r="D137" s="34"/>
    </row>
    <row r="138" spans="1:4" ht="20.25" x14ac:dyDescent="0.25">
      <c r="A138" s="103"/>
      <c r="B138" s="23"/>
      <c r="C138" s="34"/>
      <c r="D138" s="34"/>
    </row>
    <row r="139" spans="1:4" ht="20.25" x14ac:dyDescent="0.25">
      <c r="A139" s="103"/>
      <c r="B139" s="23"/>
      <c r="C139" s="34"/>
      <c r="D139" s="34"/>
    </row>
    <row r="140" spans="1:4" ht="20.25" x14ac:dyDescent="0.25">
      <c r="A140" s="103"/>
      <c r="B140" s="23"/>
      <c r="C140" s="34"/>
      <c r="D140" s="34"/>
    </row>
    <row r="141" spans="1:4" ht="20.25" x14ac:dyDescent="0.25">
      <c r="A141" s="103"/>
      <c r="B141" s="23"/>
      <c r="C141" s="34"/>
      <c r="D141" s="34"/>
    </row>
    <row r="142" spans="1:4" ht="20.25" x14ac:dyDescent="0.25">
      <c r="A142" s="103"/>
      <c r="B142" s="23"/>
      <c r="C142" s="34"/>
      <c r="D142" s="34"/>
    </row>
    <row r="143" spans="1:4" ht="20.25" x14ac:dyDescent="0.25">
      <c r="A143" s="103"/>
      <c r="B143" s="23"/>
      <c r="C143" s="34"/>
      <c r="D143" s="34"/>
    </row>
    <row r="144" spans="1:4" ht="20.25" x14ac:dyDescent="0.25">
      <c r="A144" s="103"/>
      <c r="B144" s="23"/>
      <c r="C144" s="34"/>
      <c r="D144" s="34"/>
    </row>
    <row r="145" spans="1:4" ht="20.25" x14ac:dyDescent="0.25">
      <c r="A145" s="103"/>
      <c r="B145" s="23"/>
      <c r="C145" s="34"/>
      <c r="D145" s="34"/>
    </row>
    <row r="146" spans="1:4" ht="20.25" x14ac:dyDescent="0.25">
      <c r="A146" s="103"/>
      <c r="B146" s="23"/>
      <c r="C146" s="34"/>
      <c r="D146" s="34"/>
    </row>
    <row r="147" spans="1:4" ht="20.25" x14ac:dyDescent="0.25">
      <c r="A147" s="103"/>
      <c r="B147" s="23"/>
      <c r="C147" s="34"/>
      <c r="D147" s="34"/>
    </row>
    <row r="148" spans="1:4" ht="20.25" x14ac:dyDescent="0.25">
      <c r="A148" s="103"/>
      <c r="B148" s="23"/>
      <c r="C148" s="34"/>
      <c r="D148" s="34"/>
    </row>
    <row r="149" spans="1:4" ht="20.25" x14ac:dyDescent="0.25">
      <c r="A149" s="103"/>
      <c r="B149" s="23"/>
      <c r="C149" s="34"/>
      <c r="D149" s="34"/>
    </row>
    <row r="150" spans="1:4" ht="20.25" x14ac:dyDescent="0.25">
      <c r="A150" s="103"/>
      <c r="B150" s="23"/>
      <c r="C150" s="34"/>
      <c r="D150" s="34"/>
    </row>
    <row r="151" spans="1:4" ht="20.25" x14ac:dyDescent="0.25">
      <c r="A151" s="103"/>
      <c r="B151" s="23"/>
      <c r="C151" s="34"/>
      <c r="D151" s="34"/>
    </row>
    <row r="152" spans="1:4" ht="20.25" x14ac:dyDescent="0.25">
      <c r="A152" s="103"/>
      <c r="B152" s="23"/>
      <c r="C152" s="34"/>
      <c r="D152" s="34"/>
    </row>
    <row r="153" spans="1:4" ht="20.25" x14ac:dyDescent="0.25">
      <c r="A153" s="103"/>
      <c r="B153" s="23"/>
      <c r="C153" s="34"/>
      <c r="D153" s="34"/>
    </row>
    <row r="154" spans="1:4" ht="20.25" x14ac:dyDescent="0.25">
      <c r="A154" s="103"/>
      <c r="B154" s="23"/>
      <c r="C154" s="34"/>
      <c r="D154" s="34"/>
    </row>
    <row r="155" spans="1:4" ht="20.25" x14ac:dyDescent="0.25">
      <c r="A155" s="103"/>
      <c r="B155" s="23"/>
      <c r="C155" s="34"/>
      <c r="D155" s="34"/>
    </row>
    <row r="156" spans="1:4" ht="20.25" x14ac:dyDescent="0.25">
      <c r="A156" s="103"/>
      <c r="B156" s="23"/>
      <c r="C156" s="34"/>
      <c r="D156" s="34"/>
    </row>
    <row r="157" spans="1:4" ht="20.25" x14ac:dyDescent="0.25">
      <c r="A157" s="103"/>
      <c r="B157" s="23"/>
      <c r="C157" s="34"/>
      <c r="D157" s="34"/>
    </row>
    <row r="158" spans="1:4" ht="20.25" x14ac:dyDescent="0.25">
      <c r="A158" s="103"/>
      <c r="B158" s="23"/>
      <c r="C158" s="34"/>
      <c r="D158" s="34"/>
    </row>
    <row r="159" spans="1:4" ht="20.25" x14ac:dyDescent="0.25">
      <c r="A159" s="103"/>
      <c r="B159" s="23"/>
      <c r="C159" s="34"/>
      <c r="D159" s="34"/>
    </row>
    <row r="160" spans="1:4" ht="20.25" x14ac:dyDescent="0.25">
      <c r="A160" s="103"/>
      <c r="B160" s="23"/>
      <c r="C160" s="34"/>
      <c r="D160" s="34"/>
    </row>
    <row r="161" spans="1:4" ht="20.25" x14ac:dyDescent="0.25">
      <c r="A161" s="103"/>
      <c r="B161" s="23"/>
      <c r="C161" s="34"/>
      <c r="D161" s="34"/>
    </row>
    <row r="162" spans="1:4" ht="20.25" x14ac:dyDescent="0.25">
      <c r="A162" s="103"/>
      <c r="B162" s="23"/>
      <c r="C162" s="34"/>
      <c r="D162" s="34"/>
    </row>
    <row r="163" spans="1:4" ht="20.25" x14ac:dyDescent="0.25">
      <c r="A163" s="103"/>
      <c r="B163" s="23"/>
      <c r="C163" s="34"/>
      <c r="D163" s="34"/>
    </row>
    <row r="164" spans="1:4" ht="20.25" x14ac:dyDescent="0.25">
      <c r="A164" s="103"/>
      <c r="B164" s="23"/>
      <c r="C164" s="34"/>
      <c r="D164" s="34"/>
    </row>
    <row r="165" spans="1:4" ht="20.25" x14ac:dyDescent="0.25">
      <c r="A165" s="103"/>
      <c r="B165" s="23"/>
      <c r="C165" s="34"/>
      <c r="D165" s="34"/>
    </row>
    <row r="166" spans="1:4" ht="20.25" x14ac:dyDescent="0.25">
      <c r="A166" s="103"/>
      <c r="B166" s="23"/>
      <c r="C166" s="34"/>
      <c r="D166" s="34"/>
    </row>
    <row r="167" spans="1:4" ht="20.25" x14ac:dyDescent="0.25">
      <c r="A167" s="103"/>
      <c r="B167" s="23"/>
      <c r="C167" s="34"/>
      <c r="D167" s="34"/>
    </row>
    <row r="168" spans="1:4" ht="20.25" x14ac:dyDescent="0.25">
      <c r="A168" s="103"/>
      <c r="B168" s="23"/>
      <c r="C168" s="34"/>
      <c r="D168" s="34"/>
    </row>
    <row r="169" spans="1:4" ht="20.25" x14ac:dyDescent="0.25">
      <c r="A169" s="103"/>
      <c r="B169" s="23"/>
      <c r="C169" s="34"/>
      <c r="D169" s="34"/>
    </row>
    <row r="170" spans="1:4" ht="20.25" x14ac:dyDescent="0.25">
      <c r="A170" s="103"/>
      <c r="B170" s="23"/>
      <c r="C170" s="34"/>
      <c r="D170" s="34"/>
    </row>
    <row r="171" spans="1:4" ht="20.25" x14ac:dyDescent="0.25">
      <c r="A171" s="103"/>
      <c r="B171" s="23"/>
      <c r="C171" s="34"/>
      <c r="D171" s="34"/>
    </row>
    <row r="172" spans="1:4" ht="20.25" x14ac:dyDescent="0.25">
      <c r="A172" s="103"/>
      <c r="B172" s="23"/>
      <c r="C172" s="34"/>
      <c r="D172" s="34"/>
    </row>
    <row r="173" spans="1:4" ht="20.25" x14ac:dyDescent="0.25">
      <c r="A173" s="103"/>
      <c r="B173" s="23"/>
      <c r="C173" s="34"/>
      <c r="D173" s="34"/>
    </row>
    <row r="174" spans="1:4" ht="20.25" x14ac:dyDescent="0.25">
      <c r="A174" s="103"/>
      <c r="B174" s="23"/>
      <c r="C174" s="34"/>
      <c r="D174" s="34"/>
    </row>
    <row r="175" spans="1:4" ht="20.25" x14ac:dyDescent="0.25">
      <c r="A175" s="103"/>
      <c r="B175" s="23"/>
      <c r="C175" s="34"/>
      <c r="D175" s="34"/>
    </row>
    <row r="176" spans="1:4" ht="20.25" x14ac:dyDescent="0.25">
      <c r="A176" s="103"/>
      <c r="B176" s="23"/>
      <c r="C176" s="34"/>
      <c r="D176" s="34"/>
    </row>
    <row r="177" spans="1:4" ht="20.25" x14ac:dyDescent="0.25">
      <c r="A177" s="103"/>
      <c r="B177" s="23"/>
      <c r="C177" s="34"/>
      <c r="D177" s="34"/>
    </row>
    <row r="178" spans="1:4" ht="20.25" x14ac:dyDescent="0.25">
      <c r="A178" s="103"/>
      <c r="B178" s="23"/>
      <c r="C178" s="34"/>
      <c r="D178" s="34"/>
    </row>
    <row r="179" spans="1:4" ht="20.25" x14ac:dyDescent="0.25">
      <c r="A179" s="103"/>
      <c r="B179" s="23"/>
      <c r="C179" s="34"/>
      <c r="D179" s="34"/>
    </row>
    <row r="180" spans="1:4" ht="20.25" x14ac:dyDescent="0.25">
      <c r="A180" s="103"/>
      <c r="B180" s="23"/>
      <c r="C180" s="34"/>
      <c r="D180" s="34"/>
    </row>
    <row r="181" spans="1:4" ht="20.25" x14ac:dyDescent="0.25">
      <c r="A181" s="103"/>
      <c r="B181" s="23"/>
      <c r="C181" s="34"/>
      <c r="D181" s="34"/>
    </row>
    <row r="182" spans="1:4" ht="20.25" x14ac:dyDescent="0.25">
      <c r="A182" s="103"/>
      <c r="B182" s="23"/>
      <c r="C182" s="34"/>
      <c r="D182" s="34"/>
    </row>
    <row r="183" spans="1:4" ht="20.25" x14ac:dyDescent="0.25">
      <c r="A183" s="103"/>
      <c r="B183" s="23"/>
      <c r="C183" s="34"/>
      <c r="D183" s="34"/>
    </row>
    <row r="184" spans="1:4" ht="20.25" x14ac:dyDescent="0.25">
      <c r="A184" s="103"/>
      <c r="B184" s="23"/>
      <c r="C184" s="34"/>
      <c r="D184" s="34"/>
    </row>
    <row r="185" spans="1:4" ht="20.25" x14ac:dyDescent="0.25">
      <c r="A185" s="103"/>
      <c r="B185" s="23"/>
      <c r="C185" s="34"/>
      <c r="D185" s="34"/>
    </row>
    <row r="186" spans="1:4" ht="20.25" x14ac:dyDescent="0.25">
      <c r="A186" s="103"/>
      <c r="B186" s="23"/>
      <c r="C186" s="34"/>
      <c r="D186" s="34"/>
    </row>
    <row r="187" spans="1:4" ht="20.25" x14ac:dyDescent="0.25">
      <c r="A187" s="103"/>
      <c r="B187" s="23"/>
      <c r="C187" s="34"/>
      <c r="D187" s="34"/>
    </row>
    <row r="188" spans="1:4" ht="20.25" x14ac:dyDescent="0.25">
      <c r="A188" s="103"/>
      <c r="B188" s="23"/>
      <c r="C188" s="34"/>
      <c r="D188" s="34"/>
    </row>
    <row r="189" spans="1:4" ht="20.25" x14ac:dyDescent="0.25">
      <c r="A189" s="103"/>
      <c r="B189" s="23"/>
      <c r="C189" s="34"/>
      <c r="D189" s="34"/>
    </row>
    <row r="190" spans="1:4" ht="20.25" x14ac:dyDescent="0.25">
      <c r="A190" s="103"/>
      <c r="B190" s="23"/>
      <c r="C190" s="34"/>
      <c r="D190" s="34"/>
    </row>
    <row r="191" spans="1:4" ht="20.25" x14ac:dyDescent="0.25">
      <c r="A191" s="103"/>
      <c r="B191" s="23"/>
      <c r="C191" s="34"/>
      <c r="D191" s="34"/>
    </row>
    <row r="192" spans="1:4" ht="20.25" x14ac:dyDescent="0.25">
      <c r="A192" s="103"/>
      <c r="B192" s="23"/>
      <c r="C192" s="34"/>
      <c r="D192" s="34"/>
    </row>
    <row r="193" spans="1:4" ht="20.25" x14ac:dyDescent="0.25">
      <c r="A193" s="103"/>
      <c r="B193" s="23"/>
      <c r="C193" s="34"/>
      <c r="D193" s="34"/>
    </row>
    <row r="194" spans="1:4" ht="20.25" x14ac:dyDescent="0.25">
      <c r="A194" s="103"/>
      <c r="B194" s="23"/>
      <c r="C194" s="34"/>
      <c r="D194" s="34"/>
    </row>
    <row r="195" spans="1:4" ht="20.25" x14ac:dyDescent="0.25">
      <c r="A195" s="103"/>
      <c r="B195" s="23"/>
      <c r="C195" s="34"/>
      <c r="D195" s="34"/>
    </row>
    <row r="196" spans="1:4" ht="20.25" x14ac:dyDescent="0.25">
      <c r="A196" s="103"/>
      <c r="B196" s="23"/>
      <c r="C196" s="34"/>
      <c r="D196" s="34"/>
    </row>
    <row r="197" spans="1:4" ht="20.25" x14ac:dyDescent="0.25">
      <c r="A197" s="103"/>
      <c r="B197" s="23"/>
      <c r="C197" s="34"/>
      <c r="D197" s="34"/>
    </row>
    <row r="198" spans="1:4" ht="20.25" x14ac:dyDescent="0.25">
      <c r="A198" s="103"/>
      <c r="B198" s="23"/>
      <c r="C198" s="34"/>
      <c r="D198" s="34"/>
    </row>
    <row r="199" spans="1:4" ht="20.25" x14ac:dyDescent="0.25">
      <c r="A199" s="103"/>
      <c r="B199" s="23"/>
      <c r="C199" s="34"/>
      <c r="D199" s="34"/>
    </row>
    <row r="200" spans="1:4" ht="20.25" x14ac:dyDescent="0.25">
      <c r="A200" s="103"/>
      <c r="B200" s="23"/>
      <c r="C200" s="34"/>
      <c r="D200" s="34"/>
    </row>
    <row r="201" spans="1:4" ht="20.25" x14ac:dyDescent="0.25">
      <c r="A201" s="103"/>
      <c r="B201" s="23"/>
      <c r="C201" s="34"/>
      <c r="D201" s="34"/>
    </row>
    <row r="202" spans="1:4" ht="20.25" x14ac:dyDescent="0.25">
      <c r="A202" s="103"/>
      <c r="B202" s="23"/>
      <c r="C202" s="34"/>
      <c r="D202" s="34"/>
    </row>
    <row r="203" spans="1:4" ht="20.25" x14ac:dyDescent="0.25">
      <c r="A203" s="103"/>
      <c r="B203" s="23"/>
      <c r="C203" s="34"/>
      <c r="D203" s="34"/>
    </row>
    <row r="204" spans="1:4" ht="20.25" x14ac:dyDescent="0.25">
      <c r="A204" s="103"/>
      <c r="B204" s="23"/>
      <c r="C204" s="34"/>
      <c r="D204" s="34"/>
    </row>
    <row r="205" spans="1:4" ht="20.25" x14ac:dyDescent="0.25">
      <c r="A205" s="103"/>
      <c r="B205" s="23"/>
      <c r="C205" s="34"/>
      <c r="D205" s="34"/>
    </row>
    <row r="206" spans="1:4" ht="20.25" x14ac:dyDescent="0.25">
      <c r="A206" s="103"/>
      <c r="B206" s="23"/>
      <c r="C206" s="34"/>
      <c r="D206" s="34"/>
    </row>
    <row r="207" spans="1:4" ht="20.25" x14ac:dyDescent="0.25">
      <c r="A207" s="103"/>
      <c r="B207" s="23"/>
      <c r="C207" s="34"/>
      <c r="D207" s="34"/>
    </row>
    <row r="208" spans="1:4" x14ac:dyDescent="0.25">
      <c r="A208" s="83"/>
      <c r="B208" s="23"/>
      <c r="C208" s="23"/>
      <c r="D208" s="23"/>
    </row>
    <row r="209" spans="1:8" ht="20.25" x14ac:dyDescent="0.25">
      <c r="A209" s="83"/>
      <c r="B209" s="30" t="s">
        <v>88</v>
      </c>
      <c r="C209" s="30" t="s">
        <v>145</v>
      </c>
      <c r="D209" s="33" t="s">
        <v>88</v>
      </c>
      <c r="E209" s="33" t="s">
        <v>145</v>
      </c>
    </row>
    <row r="210" spans="1:8" ht="21" x14ac:dyDescent="0.35">
      <c r="A210" s="83"/>
      <c r="B210" s="31" t="s">
        <v>90</v>
      </c>
      <c r="C210" s="31" t="s">
        <v>58</v>
      </c>
      <c r="D210" t="s">
        <v>90</v>
      </c>
      <c r="F210" t="str">
        <f>IF(NOT(ISBLANK(D210)),D210,IF(NOT(ISBLANK(E210)),"     "&amp;E210,FALSE))</f>
        <v>Afectación Económica o presupuestal</v>
      </c>
      <c r="G210" t="s">
        <v>90</v>
      </c>
      <c r="H210" t="str">
        <f>IF(NOT(ISERROR(MATCH(G210,_xlfn.ANCHORARRAY(B221),0))),F223&amp;"Por favor no seleccionar los criterios de impacto",G210)</f>
        <v>❌Por favor no seleccionar los criterios de impacto</v>
      </c>
    </row>
    <row r="211" spans="1:8" ht="21" x14ac:dyDescent="0.35">
      <c r="A211" s="83"/>
      <c r="B211" s="31" t="s">
        <v>90</v>
      </c>
      <c r="C211" s="31" t="s">
        <v>93</v>
      </c>
      <c r="E211" t="s">
        <v>58</v>
      </c>
      <c r="F211" t="str">
        <f t="shared" ref="F211:F221" si="0">IF(NOT(ISBLANK(D211)),D211,IF(NOT(ISBLANK(E211)),"     "&amp;E211,FALSE))</f>
        <v xml:space="preserve">     Afectación menor a 10 SMLMV .</v>
      </c>
    </row>
    <row r="212" spans="1:8" ht="21" x14ac:dyDescent="0.35">
      <c r="A212" s="83"/>
      <c r="B212" s="31" t="s">
        <v>90</v>
      </c>
      <c r="C212" s="31" t="s">
        <v>94</v>
      </c>
      <c r="E212" t="s">
        <v>93</v>
      </c>
      <c r="F212" t="str">
        <f t="shared" si="0"/>
        <v xml:space="preserve">     Entre 10 y 50 SMLMV </v>
      </c>
    </row>
    <row r="213" spans="1:8" ht="21" x14ac:dyDescent="0.35">
      <c r="A213" s="83"/>
      <c r="B213" s="31" t="s">
        <v>90</v>
      </c>
      <c r="C213" s="31" t="s">
        <v>95</v>
      </c>
      <c r="E213" t="s">
        <v>94</v>
      </c>
      <c r="F213" t="str">
        <f t="shared" si="0"/>
        <v xml:space="preserve">     Entre 50 y 100 SMLMV </v>
      </c>
    </row>
    <row r="214" spans="1:8" ht="21" x14ac:dyDescent="0.35">
      <c r="A214" s="83"/>
      <c r="B214" s="31" t="s">
        <v>90</v>
      </c>
      <c r="C214" s="31" t="s">
        <v>96</v>
      </c>
      <c r="E214" t="s">
        <v>95</v>
      </c>
      <c r="F214" t="str">
        <f t="shared" si="0"/>
        <v xml:space="preserve">     Entre 100 y 500 SMLMV </v>
      </c>
    </row>
    <row r="215" spans="1:8" ht="21" x14ac:dyDescent="0.35">
      <c r="A215" s="83"/>
      <c r="B215" s="31" t="s">
        <v>57</v>
      </c>
      <c r="C215" s="31" t="s">
        <v>97</v>
      </c>
      <c r="E215" t="s">
        <v>96</v>
      </c>
      <c r="F215" t="str">
        <f t="shared" si="0"/>
        <v xml:space="preserve">     Mayor a 500 SMLMV </v>
      </c>
    </row>
    <row r="216" spans="1:8" ht="21" x14ac:dyDescent="0.35">
      <c r="A216" s="83"/>
      <c r="B216" s="31" t="s">
        <v>57</v>
      </c>
      <c r="C216" s="31" t="s">
        <v>98</v>
      </c>
      <c r="D216" t="s">
        <v>57</v>
      </c>
      <c r="F216" t="str">
        <f t="shared" si="0"/>
        <v>Pérdida Reputacional</v>
      </c>
    </row>
    <row r="217" spans="1:8" ht="21" x14ac:dyDescent="0.35">
      <c r="A217" s="83"/>
      <c r="B217" s="31" t="s">
        <v>57</v>
      </c>
      <c r="C217" s="31" t="s">
        <v>100</v>
      </c>
      <c r="E217" t="s">
        <v>97</v>
      </c>
      <c r="F217" t="str">
        <f t="shared" si="0"/>
        <v xml:space="preserve">     El riesgo afecta la imagen de alguna área de la organización</v>
      </c>
    </row>
    <row r="218" spans="1:8" ht="21" x14ac:dyDescent="0.35">
      <c r="A218" s="83"/>
      <c r="B218" s="31" t="s">
        <v>57</v>
      </c>
      <c r="C218" s="31" t="s">
        <v>99</v>
      </c>
      <c r="E218" t="s">
        <v>98</v>
      </c>
      <c r="F218" t="str">
        <f t="shared" si="0"/>
        <v xml:space="preserve">     El riesgo afecta la imagen de la entidad internamente, de conocimiento general, nivel interno, de junta dircetiva y accionistas y/o de provedores</v>
      </c>
    </row>
    <row r="219" spans="1:8" ht="21" x14ac:dyDescent="0.35">
      <c r="A219" s="83"/>
      <c r="B219" s="31" t="s">
        <v>57</v>
      </c>
      <c r="C219" s="31" t="s">
        <v>118</v>
      </c>
      <c r="E219" t="s">
        <v>100</v>
      </c>
      <c r="F219" t="str">
        <f t="shared" si="0"/>
        <v xml:space="preserve">     El riesgo afecta la imagen de la entidad con algunos usuarios de relevancia frente al logro de los objetivos</v>
      </c>
    </row>
    <row r="220" spans="1:8" x14ac:dyDescent="0.25">
      <c r="A220" s="83"/>
      <c r="B220" s="32"/>
      <c r="C220" s="32"/>
      <c r="E220" t="s">
        <v>99</v>
      </c>
      <c r="F220" t="str">
        <f t="shared" si="0"/>
        <v xml:space="preserve">     El riesgo afecta la imagen de de la entidad con efecto publicitario sostenido a nivel de sector administrativo, nivel departamental o municipal</v>
      </c>
    </row>
    <row r="221" spans="1:8" x14ac:dyDescent="0.25">
      <c r="A221" s="83"/>
      <c r="B221" s="32" t="str" cm="1">
        <f t="array" ref="B221:B223">_xlfn.UNIQUE(Tabla1[[#All],[Criterios]])</f>
        <v>Criterios</v>
      </c>
      <c r="C221" s="32"/>
      <c r="E221" t="s">
        <v>118</v>
      </c>
      <c r="F221" t="str">
        <f t="shared" si="0"/>
        <v xml:space="preserve">     El riesgo afecta la imagen de la entidad a nivel nacional, con efecto publicitarios sostenible a nivel país</v>
      </c>
    </row>
    <row r="222" spans="1:8" x14ac:dyDescent="0.25">
      <c r="A222" s="83"/>
      <c r="B222" s="32" t="str">
        <v>Afectación Económica o presupuestal</v>
      </c>
      <c r="C222" s="32"/>
    </row>
    <row r="223" spans="1:8" x14ac:dyDescent="0.25">
      <c r="B223" s="32" t="str">
        <v>Pérdida Reputacional</v>
      </c>
      <c r="C223" s="32"/>
      <c r="F223" s="35" t="s">
        <v>147</v>
      </c>
    </row>
    <row r="224" spans="1:8" x14ac:dyDescent="0.25">
      <c r="B224" s="22"/>
      <c r="C224" s="22"/>
      <c r="F224" s="35" t="s">
        <v>148</v>
      </c>
    </row>
    <row r="225" spans="2:4" x14ac:dyDescent="0.25">
      <c r="B225" s="22"/>
      <c r="C225" s="22"/>
    </row>
    <row r="226" spans="2:4" x14ac:dyDescent="0.25">
      <c r="B226" s="22"/>
      <c r="C226" s="22"/>
    </row>
    <row r="227" spans="2:4" x14ac:dyDescent="0.25">
      <c r="B227" s="22"/>
      <c r="C227" s="22"/>
      <c r="D227" s="22"/>
    </row>
    <row r="228" spans="2:4" x14ac:dyDescent="0.25">
      <c r="B228" s="22"/>
      <c r="C228" s="22"/>
      <c r="D228" s="22"/>
    </row>
    <row r="229" spans="2:4" x14ac:dyDescent="0.25">
      <c r="B229" s="22"/>
      <c r="C229" s="22"/>
      <c r="D229" s="22"/>
    </row>
    <row r="230" spans="2:4" x14ac:dyDescent="0.25">
      <c r="B230" s="22"/>
      <c r="C230" s="22"/>
      <c r="D230" s="22"/>
    </row>
    <row r="231" spans="2:4" x14ac:dyDescent="0.25">
      <c r="B231" s="22"/>
      <c r="C231" s="22"/>
      <c r="D231" s="22"/>
    </row>
    <row r="232" spans="2:4" x14ac:dyDescent="0.25">
      <c r="B232" s="22"/>
      <c r="C232" s="22"/>
      <c r="D232" s="22"/>
    </row>
  </sheetData>
  <mergeCells count="1">
    <mergeCell ref="B1:D1"/>
  </mergeCells>
  <dataValidations disablePrompts="1" count="1">
    <dataValidation type="list" allowBlank="1" showInputMessage="1" showErrorMessage="1" sqref="G210">
      <formula1>$F$210:$F$221</formula1>
    </dataValidation>
  </dataValidations>
  <pageMargins left="0.7" right="0.7" top="0.75" bottom="0.75" header="0.3" footer="0.3"/>
  <pageSetup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topLeftCell="A13" zoomScale="120" zoomScaleNormal="120" workbookViewId="0">
      <selection activeCell="E10" sqref="E10"/>
    </sheetView>
  </sheetViews>
  <sheetFormatPr baseColWidth="10" defaultColWidth="14.28515625" defaultRowHeight="12.75" x14ac:dyDescent="0.2"/>
  <cols>
    <col min="1" max="2" width="14.28515625" style="88"/>
    <col min="3" max="3" width="17" style="88" customWidth="1"/>
    <col min="4" max="4" width="14.28515625" style="88"/>
    <col min="5" max="5" width="46" style="88" customWidth="1"/>
    <col min="6" max="16384" width="14.28515625" style="88"/>
  </cols>
  <sheetData>
    <row r="1" spans="2:6" ht="24" customHeight="1" thickBot="1" x14ac:dyDescent="0.25">
      <c r="B1" s="375" t="s">
        <v>78</v>
      </c>
      <c r="C1" s="376"/>
      <c r="D1" s="376"/>
      <c r="E1" s="376"/>
      <c r="F1" s="377"/>
    </row>
    <row r="2" spans="2:6" ht="16.5" thickBot="1" x14ac:dyDescent="0.3">
      <c r="B2" s="89"/>
      <c r="C2" s="89"/>
      <c r="D2" s="89"/>
      <c r="E2" s="89"/>
      <c r="F2" s="89"/>
    </row>
    <row r="3" spans="2:6" ht="16.5" thickBot="1" x14ac:dyDescent="0.25">
      <c r="B3" s="379" t="s">
        <v>64</v>
      </c>
      <c r="C3" s="380"/>
      <c r="D3" s="380"/>
      <c r="E3" s="101" t="s">
        <v>65</v>
      </c>
      <c r="F3" s="102" t="s">
        <v>66</v>
      </c>
    </row>
    <row r="4" spans="2:6" ht="31.5" x14ac:dyDescent="0.2">
      <c r="B4" s="381" t="s">
        <v>67</v>
      </c>
      <c r="C4" s="383" t="s">
        <v>13</v>
      </c>
      <c r="D4" s="90" t="s">
        <v>14</v>
      </c>
      <c r="E4" s="91" t="s">
        <v>68</v>
      </c>
      <c r="F4" s="92">
        <v>0.25</v>
      </c>
    </row>
    <row r="5" spans="2:6" ht="47.25" x14ac:dyDescent="0.2">
      <c r="B5" s="382"/>
      <c r="C5" s="384"/>
      <c r="D5" s="93" t="s">
        <v>15</v>
      </c>
      <c r="E5" s="94" t="s">
        <v>69</v>
      </c>
      <c r="F5" s="95">
        <v>0.15</v>
      </c>
    </row>
    <row r="6" spans="2:6" ht="47.25" x14ac:dyDescent="0.2">
      <c r="B6" s="382"/>
      <c r="C6" s="384"/>
      <c r="D6" s="93" t="s">
        <v>16</v>
      </c>
      <c r="E6" s="94" t="s">
        <v>70</v>
      </c>
      <c r="F6" s="95">
        <v>0.1</v>
      </c>
    </row>
    <row r="7" spans="2:6" ht="63" x14ac:dyDescent="0.2">
      <c r="B7" s="382"/>
      <c r="C7" s="384" t="s">
        <v>17</v>
      </c>
      <c r="D7" s="93" t="s">
        <v>10</v>
      </c>
      <c r="E7" s="94" t="s">
        <v>71</v>
      </c>
      <c r="F7" s="95">
        <v>0.25</v>
      </c>
    </row>
    <row r="8" spans="2:6" ht="31.5" x14ac:dyDescent="0.2">
      <c r="B8" s="382"/>
      <c r="C8" s="384"/>
      <c r="D8" s="93" t="s">
        <v>9</v>
      </c>
      <c r="E8" s="94" t="s">
        <v>72</v>
      </c>
      <c r="F8" s="95">
        <v>0.15</v>
      </c>
    </row>
    <row r="9" spans="2:6" ht="47.25" x14ac:dyDescent="0.2">
      <c r="B9" s="382" t="s">
        <v>162</v>
      </c>
      <c r="C9" s="384" t="s">
        <v>18</v>
      </c>
      <c r="D9" s="93" t="s">
        <v>19</v>
      </c>
      <c r="E9" s="94" t="s">
        <v>73</v>
      </c>
      <c r="F9" s="96" t="s">
        <v>74</v>
      </c>
    </row>
    <row r="10" spans="2:6" ht="63" x14ac:dyDescent="0.2">
      <c r="B10" s="382"/>
      <c r="C10" s="384"/>
      <c r="D10" s="93" t="s">
        <v>20</v>
      </c>
      <c r="E10" s="94" t="s">
        <v>75</v>
      </c>
      <c r="F10" s="96" t="s">
        <v>74</v>
      </c>
    </row>
    <row r="11" spans="2:6" ht="47.25" x14ac:dyDescent="0.2">
      <c r="B11" s="382"/>
      <c r="C11" s="384" t="s">
        <v>21</v>
      </c>
      <c r="D11" s="93" t="s">
        <v>22</v>
      </c>
      <c r="E11" s="94" t="s">
        <v>76</v>
      </c>
      <c r="F11" s="96" t="s">
        <v>74</v>
      </c>
    </row>
    <row r="12" spans="2:6" ht="47.25" x14ac:dyDescent="0.2">
      <c r="B12" s="382"/>
      <c r="C12" s="384"/>
      <c r="D12" s="93" t="s">
        <v>23</v>
      </c>
      <c r="E12" s="94" t="s">
        <v>77</v>
      </c>
      <c r="F12" s="96" t="s">
        <v>74</v>
      </c>
    </row>
    <row r="13" spans="2:6" ht="31.5" x14ac:dyDescent="0.2">
      <c r="B13" s="382"/>
      <c r="C13" s="384" t="s">
        <v>24</v>
      </c>
      <c r="D13" s="93" t="s">
        <v>119</v>
      </c>
      <c r="E13" s="94" t="s">
        <v>122</v>
      </c>
      <c r="F13" s="96" t="s">
        <v>74</v>
      </c>
    </row>
    <row r="14" spans="2:6" ht="32.25" thickBot="1" x14ac:dyDescent="0.25">
      <c r="B14" s="385"/>
      <c r="C14" s="386"/>
      <c r="D14" s="97" t="s">
        <v>120</v>
      </c>
      <c r="E14" s="98" t="s">
        <v>121</v>
      </c>
      <c r="F14" s="99" t="s">
        <v>74</v>
      </c>
    </row>
    <row r="15" spans="2:6" ht="49.5" customHeight="1" x14ac:dyDescent="0.2">
      <c r="B15" s="378" t="s">
        <v>159</v>
      </c>
      <c r="C15" s="378"/>
      <c r="D15" s="378"/>
      <c r="E15" s="378"/>
      <c r="F15" s="378"/>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topLeftCell="A4" workbookViewId="0">
      <selection activeCell="B13" sqref="B13:B19"/>
    </sheetView>
  </sheetViews>
  <sheetFormatPr baseColWidth="10" defaultRowHeight="15" x14ac:dyDescent="0.25"/>
  <sheetData>
    <row r="2" spans="2:5" x14ac:dyDescent="0.25">
      <c r="B2" t="s">
        <v>31</v>
      </c>
      <c r="E2" t="s">
        <v>133</v>
      </c>
    </row>
    <row r="3" spans="2:5" x14ac:dyDescent="0.25">
      <c r="B3" t="s">
        <v>32</v>
      </c>
      <c r="E3" t="s">
        <v>132</v>
      </c>
    </row>
    <row r="4" spans="2:5" x14ac:dyDescent="0.25">
      <c r="B4" t="s">
        <v>137</v>
      </c>
      <c r="E4" t="s">
        <v>134</v>
      </c>
    </row>
    <row r="5" spans="2:5" x14ac:dyDescent="0.25">
      <c r="B5" t="s">
        <v>136</v>
      </c>
    </row>
    <row r="8" spans="2:5" x14ac:dyDescent="0.25">
      <c r="B8" t="s">
        <v>86</v>
      </c>
    </row>
    <row r="9" spans="2:5" x14ac:dyDescent="0.25">
      <c r="B9" t="s">
        <v>40</v>
      </c>
    </row>
    <row r="10" spans="2:5" x14ac:dyDescent="0.25">
      <c r="B10" t="s">
        <v>41</v>
      </c>
    </row>
    <row r="13" spans="2:5" x14ac:dyDescent="0.25">
      <c r="B13" t="s">
        <v>129</v>
      </c>
    </row>
    <row r="14" spans="2:5" x14ac:dyDescent="0.25">
      <c r="B14" t="s">
        <v>123</v>
      </c>
    </row>
    <row r="15" spans="2:5" x14ac:dyDescent="0.25">
      <c r="B15" t="s">
        <v>126</v>
      </c>
    </row>
    <row r="16" spans="2:5" x14ac:dyDescent="0.25">
      <c r="B16" t="s">
        <v>124</v>
      </c>
    </row>
    <row r="17" spans="2:2" x14ac:dyDescent="0.25">
      <c r="B17" t="s">
        <v>125</v>
      </c>
    </row>
    <row r="18" spans="2:2" x14ac:dyDescent="0.25">
      <c r="B18" t="s">
        <v>127</v>
      </c>
    </row>
    <row r="19" spans="2:2" x14ac:dyDescent="0.25">
      <c r="B19" t="s">
        <v>128</v>
      </c>
    </row>
  </sheetData>
  <sortState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9" customWidth="1"/>
    <col min="2" max="16384" width="11.42578125" style="9"/>
  </cols>
  <sheetData>
    <row r="3" spans="1:1" x14ac:dyDescent="0.2">
      <c r="A3" s="10" t="s">
        <v>14</v>
      </c>
    </row>
    <row r="4" spans="1:1" x14ac:dyDescent="0.2">
      <c r="A4" s="10" t="s">
        <v>15</v>
      </c>
    </row>
    <row r="5" spans="1:1" x14ac:dyDescent="0.2">
      <c r="A5" s="10" t="s">
        <v>16</v>
      </c>
    </row>
    <row r="6" spans="1:1" x14ac:dyDescent="0.2">
      <c r="A6" s="10" t="s">
        <v>10</v>
      </c>
    </row>
    <row r="7" spans="1:1" x14ac:dyDescent="0.2">
      <c r="A7" s="10" t="s">
        <v>9</v>
      </c>
    </row>
    <row r="8" spans="1:1" x14ac:dyDescent="0.2">
      <c r="A8" s="10" t="s">
        <v>19</v>
      </c>
    </row>
    <row r="9" spans="1:1" x14ac:dyDescent="0.2">
      <c r="A9" s="10" t="s">
        <v>20</v>
      </c>
    </row>
    <row r="10" spans="1:1" x14ac:dyDescent="0.2">
      <c r="A10" s="10" t="s">
        <v>22</v>
      </c>
    </row>
    <row r="11" spans="1:1" x14ac:dyDescent="0.2">
      <c r="A11" s="10" t="s">
        <v>23</v>
      </c>
    </row>
    <row r="12" spans="1:1" x14ac:dyDescent="0.2">
      <c r="A12" s="10" t="s">
        <v>25</v>
      </c>
    </row>
    <row r="13" spans="1:1" x14ac:dyDescent="0.2">
      <c r="A13" s="10" t="s">
        <v>26</v>
      </c>
    </row>
    <row r="14" spans="1:1" x14ac:dyDescent="0.2">
      <c r="A14" s="10" t="s">
        <v>27</v>
      </c>
    </row>
    <row r="16" spans="1:1" x14ac:dyDescent="0.2">
      <c r="A16" s="10" t="s">
        <v>30</v>
      </c>
    </row>
    <row r="17" spans="1:1" x14ac:dyDescent="0.2">
      <c r="A17" s="10" t="s">
        <v>31</v>
      </c>
    </row>
    <row r="18" spans="1:1" x14ac:dyDescent="0.2">
      <c r="A18" s="10" t="s">
        <v>32</v>
      </c>
    </row>
    <row r="20" spans="1:1" x14ac:dyDescent="0.2">
      <c r="A20" s="10" t="s">
        <v>40</v>
      </c>
    </row>
    <row r="21" spans="1:1" x14ac:dyDescent="0.2">
      <c r="A21" s="10"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P6" zoomScale="68" zoomScaleNormal="68" workbookViewId="0">
      <selection activeCell="AJ11" sqref="AJ11"/>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320</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321</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322</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275</v>
      </c>
      <c r="D10" s="218" t="s">
        <v>276</v>
      </c>
      <c r="E10" s="230" t="s">
        <v>277</v>
      </c>
      <c r="F10" s="218" t="s">
        <v>123</v>
      </c>
      <c r="G10" s="221">
        <v>236</v>
      </c>
      <c r="H10" s="224" t="str">
        <f>IF(G10&lt;=0,"",IF(G10&lt;=2,"Muy Baja",IF(G10&lt;=24,"Baja",IF(G10&lt;=500,"Media",IF(G10&lt;=5000,"Alta","Muy Alta")))))</f>
        <v>Media</v>
      </c>
      <c r="I10" s="212">
        <f>IF(H10="","",IF(H10="Muy Baja",0.2,IF(H10="Baja",0.4,IF(H10="Media",0.6,IF(H10="Alta",0.8,IF(H10="Muy Alta",1,))))))</f>
        <v>0.6</v>
      </c>
      <c r="J10" s="227" t="s">
        <v>156</v>
      </c>
      <c r="K10" s="212" t="str">
        <f>IF(NOT(ISERROR(MATCH(J10,'Tabla Impacto'!$B$221:$B$223,0))),'Tabla Impacto'!$F$223&amp;"Por favor no seleccionar los criterios de impacto(Afectación Económica o presupuestal y Pérdida Reputacional)",J10)</f>
        <v xml:space="preserve">     El riesgo afecta la imagen de de la entidad con efecto publicitario sostenido a nivel de sector administrativo, nivel departamental o municipal</v>
      </c>
      <c r="L10" s="224" t="str">
        <f>IF(OR(K10='Tabla Impacto'!$C$11,K10='Tabla Impacto'!$D$11),"Leve",IF(OR(K10='Tabla Impacto'!$C$12,K10='Tabla Impacto'!$D$12),"Menor",IF(OR(K10='Tabla Impacto'!$C$13,K10='Tabla Impacto'!$D$13),"Moderado",IF(OR(K10='Tabla Impacto'!$C$14,K10='Tabla Impacto'!$D$14),"Mayor",IF(OR(K10='Tabla Impacto'!$C$15,K10='Tabla Impacto'!$D$15),"Catastrófico","")))))</f>
        <v>Mayor</v>
      </c>
      <c r="M10" s="212">
        <f>IF(L10="","",IF(L10="Leve",0.2,IF(L10="Menor",0.4,IF(L10="Moderado",0.6,IF(L10="Mayor",0.8,IF(L10="Catastrófico",1,))))))</f>
        <v>0.8</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Alto</v>
      </c>
      <c r="O10" s="123">
        <v>1</v>
      </c>
      <c r="P10" s="124" t="s">
        <v>278</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Mayor</v>
      </c>
      <c r="AB10" s="130">
        <f>IFERROR(IF(Q10="Impacto",(M10-(+M10*T10)),IF(Q10="Probabilidad",M10,"")),"")</f>
        <v>0.8</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Alto</v>
      </c>
      <c r="AD10" s="132" t="s">
        <v>136</v>
      </c>
      <c r="AE10" s="133" t="s">
        <v>279</v>
      </c>
      <c r="AF10" s="133" t="s">
        <v>280</v>
      </c>
      <c r="AG10" s="135">
        <v>46022</v>
      </c>
      <c r="AH10" s="135">
        <v>46009</v>
      </c>
      <c r="AI10" s="133" t="s">
        <v>366</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360</v>
      </c>
      <c r="Q11" s="125" t="str">
        <f>IF(OR(R11="Preventivo",R11="Detectivo"),"Probabilidad",IF(R11="Correctivo","Impacto",""))</f>
        <v>Probabilidad</v>
      </c>
      <c r="R11" s="126" t="s">
        <v>15</v>
      </c>
      <c r="S11" s="126" t="s">
        <v>9</v>
      </c>
      <c r="T11" s="127" t="str">
        <f t="shared" ref="T11:T15" si="0">IF(AND(R11="Preventivo",S11="Automático"),"50%",IF(AND(R11="Preventivo",S11="Manual"),"40%",IF(AND(R11="Detectivo",S11="Automático"),"40%",IF(AND(R11="Detectivo",S11="Manual"),"30%",IF(AND(R11="Correctivo",S11="Automático"),"35%",IF(AND(R11="Correctivo",S11="Manual"),"25%",""))))))</f>
        <v>30%</v>
      </c>
      <c r="U11" s="126" t="s">
        <v>20</v>
      </c>
      <c r="V11" s="126" t="s">
        <v>23</v>
      </c>
      <c r="W11" s="126" t="s">
        <v>119</v>
      </c>
      <c r="X11" s="128">
        <f>IFERROR(IF(AND(Q10="Probabilidad",Q11="Probabilidad"),(Z10-(+Z10*T11)),IF(Q11="Probabilidad",(I10-(+I10*T11)),IF(Q11="Impacto",Z10,""))),"")</f>
        <v>0.252</v>
      </c>
      <c r="Y11" s="129" t="str">
        <f t="shared" ref="Y11:Y69" si="1">IFERROR(IF(X11="","",IF(X11&lt;=0.2,"Muy Baja",IF(X11&lt;=0.4,"Baja",IF(X11&lt;=0.6,"Media",IF(X11&lt;=0.8,"Alta","Muy Alta"))))),"")</f>
        <v>Baja</v>
      </c>
      <c r="Z11" s="130">
        <f t="shared" ref="Z11:Z15" si="2">+X11</f>
        <v>0.252</v>
      </c>
      <c r="AA11" s="129" t="str">
        <f t="shared" ref="AA11:AA69" si="3">IFERROR(IF(AB11="","",IF(AB11&lt;=0.2,"Leve",IF(AB11&lt;=0.4,"Menor",IF(AB11&lt;=0.6,"Moderado",IF(AB11&lt;=0.8,"Mayor","Catastrófico"))))),"")</f>
        <v>Mayor</v>
      </c>
      <c r="AB11" s="130">
        <f>IFERROR(IF(AND(Q10="Impacto",Q11="Impacto"),(AB10-(+AB10*T11)),IF(Q11="Impacto",($M$10-(+$M$10*T11)),IF(Q11="Probabilidad",AB10,""))),"")</f>
        <v>0.8</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Alto</v>
      </c>
      <c r="AD11" s="132" t="s">
        <v>136</v>
      </c>
      <c r="AE11" s="133" t="s">
        <v>361</v>
      </c>
      <c r="AF11" s="134" t="s">
        <v>281</v>
      </c>
      <c r="AG11" s="135">
        <v>46022</v>
      </c>
      <c r="AH11" s="135">
        <v>46009</v>
      </c>
      <c r="AI11" s="133" t="s">
        <v>367</v>
      </c>
      <c r="AJ11" s="134"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24"/>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1:AJ2"/>
    <mergeCell ref="A7:G7"/>
    <mergeCell ref="H7:N7"/>
    <mergeCell ref="O7:W7"/>
    <mergeCell ref="X7:AD7"/>
    <mergeCell ref="AE7:AJ7"/>
    <mergeCell ref="B70:AJ70"/>
    <mergeCell ref="M58:M63"/>
    <mergeCell ref="N58:N63"/>
    <mergeCell ref="A64:A69"/>
    <mergeCell ref="B64:B69"/>
    <mergeCell ref="C64:C69"/>
    <mergeCell ref="D64:D69"/>
    <mergeCell ref="E64:E69"/>
    <mergeCell ref="F64:F69"/>
    <mergeCell ref="G64:G69"/>
    <mergeCell ref="H64:H69"/>
    <mergeCell ref="I64:I69"/>
    <mergeCell ref="J64:J69"/>
    <mergeCell ref="K64:K69"/>
    <mergeCell ref="L64:L69"/>
    <mergeCell ref="M64:M69"/>
    <mergeCell ref="N64:N69"/>
    <mergeCell ref="J58:J63"/>
    <mergeCell ref="K58:K63"/>
    <mergeCell ref="L58:L63"/>
    <mergeCell ref="A58:A63"/>
    <mergeCell ref="B58:B63"/>
    <mergeCell ref="C58:C63"/>
    <mergeCell ref="D58:D63"/>
    <mergeCell ref="E58:E63"/>
    <mergeCell ref="F58:F63"/>
    <mergeCell ref="G58:G63"/>
    <mergeCell ref="H58:H63"/>
    <mergeCell ref="I58:I63"/>
    <mergeCell ref="M46:M51"/>
    <mergeCell ref="N46:N51"/>
    <mergeCell ref="F52:F57"/>
    <mergeCell ref="G52:G57"/>
    <mergeCell ref="H52:H57"/>
    <mergeCell ref="I52:I57"/>
    <mergeCell ref="J52:J57"/>
    <mergeCell ref="F46:F51"/>
    <mergeCell ref="G46:G51"/>
    <mergeCell ref="H46:H51"/>
    <mergeCell ref="I46:I51"/>
    <mergeCell ref="K52:K57"/>
    <mergeCell ref="L52:L57"/>
    <mergeCell ref="M52:M57"/>
    <mergeCell ref="N52:N57"/>
    <mergeCell ref="I34:I39"/>
    <mergeCell ref="J34:J39"/>
    <mergeCell ref="G40:G45"/>
    <mergeCell ref="H40:H45"/>
    <mergeCell ref="I40:I45"/>
    <mergeCell ref="K34:K39"/>
    <mergeCell ref="L34:L39"/>
    <mergeCell ref="A52:A57"/>
    <mergeCell ref="B52:B57"/>
    <mergeCell ref="C52:C57"/>
    <mergeCell ref="D52:D57"/>
    <mergeCell ref="E52:E57"/>
    <mergeCell ref="A46:A51"/>
    <mergeCell ref="B46:B51"/>
    <mergeCell ref="C46:C51"/>
    <mergeCell ref="D46:D51"/>
    <mergeCell ref="E46:E51"/>
    <mergeCell ref="M34:M39"/>
    <mergeCell ref="N34:N39"/>
    <mergeCell ref="M40:M45"/>
    <mergeCell ref="N40:N45"/>
    <mergeCell ref="J46:J51"/>
    <mergeCell ref="K46:K51"/>
    <mergeCell ref="L46:L51"/>
    <mergeCell ref="A34:A39"/>
    <mergeCell ref="B34:B39"/>
    <mergeCell ref="C34:C39"/>
    <mergeCell ref="A40:A45"/>
    <mergeCell ref="B40:B45"/>
    <mergeCell ref="C40:C45"/>
    <mergeCell ref="D40:D45"/>
    <mergeCell ref="E40:E45"/>
    <mergeCell ref="F40:F45"/>
    <mergeCell ref="D34:D39"/>
    <mergeCell ref="E34:E39"/>
    <mergeCell ref="J40:J45"/>
    <mergeCell ref="K40:K45"/>
    <mergeCell ref="L40:L45"/>
    <mergeCell ref="F34:F39"/>
    <mergeCell ref="G34:G39"/>
    <mergeCell ref="H34:H39"/>
    <mergeCell ref="M22:M27"/>
    <mergeCell ref="N22:N27"/>
    <mergeCell ref="A28:A33"/>
    <mergeCell ref="B28:B33"/>
    <mergeCell ref="C28:C33"/>
    <mergeCell ref="D28:D33"/>
    <mergeCell ref="E28:E33"/>
    <mergeCell ref="F28:F33"/>
    <mergeCell ref="G28:G33"/>
    <mergeCell ref="H28:H33"/>
    <mergeCell ref="I28:I33"/>
    <mergeCell ref="J28:J33"/>
    <mergeCell ref="K28:K33"/>
    <mergeCell ref="L28:L33"/>
    <mergeCell ref="M28:M33"/>
    <mergeCell ref="N28:N33"/>
    <mergeCell ref="K16:K21"/>
    <mergeCell ref="L16:L21"/>
    <mergeCell ref="M16:M21"/>
    <mergeCell ref="N16:N21"/>
    <mergeCell ref="A22:A27"/>
    <mergeCell ref="B22:B27"/>
    <mergeCell ref="C22:C27"/>
    <mergeCell ref="D22:D27"/>
    <mergeCell ref="E22:E27"/>
    <mergeCell ref="F22:F27"/>
    <mergeCell ref="G22:G27"/>
    <mergeCell ref="H22:H27"/>
    <mergeCell ref="I22:I27"/>
    <mergeCell ref="J22:J27"/>
    <mergeCell ref="K22:K27"/>
    <mergeCell ref="L22:L27"/>
    <mergeCell ref="F16:F21"/>
    <mergeCell ref="G16:G21"/>
    <mergeCell ref="H16:H21"/>
    <mergeCell ref="I16:I21"/>
    <mergeCell ref="J16:J21"/>
    <mergeCell ref="A16:A21"/>
    <mergeCell ref="B16:B21"/>
    <mergeCell ref="C16:C21"/>
    <mergeCell ref="AE8:AE9"/>
    <mergeCell ref="AJ8:AJ9"/>
    <mergeCell ref="AI8:AI9"/>
    <mergeCell ref="AH8:AH9"/>
    <mergeCell ref="AG8:AG9"/>
    <mergeCell ref="AF8:AF9"/>
    <mergeCell ref="A4:B4"/>
    <mergeCell ref="A5:B5"/>
    <mergeCell ref="A6:B6"/>
    <mergeCell ref="A8:A9"/>
    <mergeCell ref="F8:F9"/>
    <mergeCell ref="E8:E9"/>
    <mergeCell ref="D8:D9"/>
    <mergeCell ref="C8:C9"/>
    <mergeCell ref="AD8:AD9"/>
    <mergeCell ref="C5:N5"/>
    <mergeCell ref="C6:N6"/>
    <mergeCell ref="O8:O9"/>
    <mergeCell ref="AC8:AC9"/>
    <mergeCell ref="AB8:AB9"/>
    <mergeCell ref="X8:X9"/>
    <mergeCell ref="P8:P9"/>
    <mergeCell ref="C4:N4"/>
    <mergeCell ref="O4:Q4"/>
    <mergeCell ref="G8:G9"/>
    <mergeCell ref="H8:H9"/>
    <mergeCell ref="I8:I9"/>
    <mergeCell ref="L8:L9"/>
    <mergeCell ref="M8:M9"/>
    <mergeCell ref="B8:B9"/>
    <mergeCell ref="N8:N9"/>
    <mergeCell ref="J8:J9"/>
    <mergeCell ref="K8:K9"/>
    <mergeCell ref="N10:N15"/>
    <mergeCell ref="I10:I15"/>
    <mergeCell ref="J10:J15"/>
    <mergeCell ref="K10:K15"/>
    <mergeCell ref="L10:L15"/>
    <mergeCell ref="M10:M15"/>
    <mergeCell ref="AA8:AA9"/>
    <mergeCell ref="Y8:Y9"/>
    <mergeCell ref="Z8:Z9"/>
    <mergeCell ref="Q8:Q9"/>
    <mergeCell ref="R8:W8"/>
    <mergeCell ref="E16:E18"/>
    <mergeCell ref="E19:E21"/>
    <mergeCell ref="D16:D18"/>
    <mergeCell ref="D19:D21"/>
    <mergeCell ref="F10:F15"/>
    <mergeCell ref="G10:G15"/>
    <mergeCell ref="H10:H15"/>
    <mergeCell ref="A10:A15"/>
    <mergeCell ref="B10:B15"/>
    <mergeCell ref="C10:C15"/>
    <mergeCell ref="D10:D15"/>
    <mergeCell ref="E10:E15"/>
  </mergeCells>
  <conditionalFormatting sqref="H10 H16">
    <cfRule type="cellIs" dxfId="1368" priority="323" operator="equal">
      <formula>"Muy Baja"</formula>
    </cfRule>
    <cfRule type="cellIs" dxfId="1367" priority="319" operator="equal">
      <formula>"Muy Alta"</formula>
    </cfRule>
    <cfRule type="cellIs" dxfId="1366" priority="322" operator="equal">
      <formula>"Baja"</formula>
    </cfRule>
    <cfRule type="cellIs" dxfId="1365" priority="321" operator="equal">
      <formula>"Media"</formula>
    </cfRule>
    <cfRule type="cellIs" dxfId="1364" priority="320" operator="equal">
      <formula>"Alta"</formula>
    </cfRule>
  </conditionalFormatting>
  <conditionalFormatting sqref="H22">
    <cfRule type="cellIs" dxfId="1363" priority="222" operator="equal">
      <formula>"Alta"</formula>
    </cfRule>
    <cfRule type="cellIs" dxfId="1362" priority="225" operator="equal">
      <formula>"Muy Baja"</formula>
    </cfRule>
    <cfRule type="cellIs" dxfId="1361" priority="221" operator="equal">
      <formula>"Muy Alta"</formula>
    </cfRule>
    <cfRule type="cellIs" dxfId="1360" priority="224" operator="equal">
      <formula>"Baja"</formula>
    </cfRule>
    <cfRule type="cellIs" dxfId="1359" priority="223" operator="equal">
      <formula>"Media"</formula>
    </cfRule>
  </conditionalFormatting>
  <conditionalFormatting sqref="H28">
    <cfRule type="cellIs" dxfId="1358" priority="197" operator="equal">
      <formula>"Muy Baja"</formula>
    </cfRule>
    <cfRule type="cellIs" dxfId="1357" priority="195" operator="equal">
      <formula>"Media"</formula>
    </cfRule>
    <cfRule type="cellIs" dxfId="1356" priority="193" operator="equal">
      <formula>"Muy Alta"</formula>
    </cfRule>
    <cfRule type="cellIs" dxfId="1355" priority="194" operator="equal">
      <formula>"Alta"</formula>
    </cfRule>
    <cfRule type="cellIs" dxfId="1354" priority="196" operator="equal">
      <formula>"Baja"</formula>
    </cfRule>
  </conditionalFormatting>
  <conditionalFormatting sqref="H34">
    <cfRule type="cellIs" dxfId="1353" priority="166" operator="equal">
      <formula>"Alta"</formula>
    </cfRule>
    <cfRule type="cellIs" dxfId="1352" priority="165" operator="equal">
      <formula>"Muy Alta"</formula>
    </cfRule>
    <cfRule type="cellIs" dxfId="1351" priority="167" operator="equal">
      <formula>"Media"</formula>
    </cfRule>
    <cfRule type="cellIs" dxfId="1350" priority="168" operator="equal">
      <formula>"Baja"</formula>
    </cfRule>
    <cfRule type="cellIs" dxfId="1349" priority="169" operator="equal">
      <formula>"Muy Baja"</formula>
    </cfRule>
  </conditionalFormatting>
  <conditionalFormatting sqref="H40">
    <cfRule type="cellIs" dxfId="1348" priority="137" operator="equal">
      <formula>"Muy Alta"</formula>
    </cfRule>
    <cfRule type="cellIs" dxfId="1347" priority="139" operator="equal">
      <formula>"Media"</formula>
    </cfRule>
    <cfRule type="cellIs" dxfId="1346" priority="141" operator="equal">
      <formula>"Muy Baja"</formula>
    </cfRule>
    <cfRule type="cellIs" dxfId="1345" priority="140" operator="equal">
      <formula>"Baja"</formula>
    </cfRule>
    <cfRule type="cellIs" dxfId="1344" priority="138" operator="equal">
      <formula>"Alta"</formula>
    </cfRule>
  </conditionalFormatting>
  <conditionalFormatting sqref="H46">
    <cfRule type="cellIs" dxfId="1343" priority="113" operator="equal">
      <formula>"Muy Baja"</formula>
    </cfRule>
    <cfRule type="cellIs" dxfId="1342" priority="109" operator="equal">
      <formula>"Muy Alta"</formula>
    </cfRule>
    <cfRule type="cellIs" dxfId="1341" priority="110" operator="equal">
      <formula>"Alta"</formula>
    </cfRule>
    <cfRule type="cellIs" dxfId="1340" priority="111" operator="equal">
      <formula>"Media"</formula>
    </cfRule>
    <cfRule type="cellIs" dxfId="1339" priority="112" operator="equal">
      <formula>"Baja"</formula>
    </cfRule>
  </conditionalFormatting>
  <conditionalFormatting sqref="H52">
    <cfRule type="cellIs" dxfId="1338" priority="81" operator="equal">
      <formula>"Muy Alta"</formula>
    </cfRule>
    <cfRule type="cellIs" dxfId="1337" priority="83" operator="equal">
      <formula>"Media"</formula>
    </cfRule>
    <cfRule type="cellIs" dxfId="1336" priority="84" operator="equal">
      <formula>"Baja"</formula>
    </cfRule>
    <cfRule type="cellIs" dxfId="1335" priority="85" operator="equal">
      <formula>"Muy Baja"</formula>
    </cfRule>
    <cfRule type="cellIs" dxfId="1334" priority="82" operator="equal">
      <formula>"Alta"</formula>
    </cfRule>
  </conditionalFormatting>
  <conditionalFormatting sqref="H58">
    <cfRule type="cellIs" dxfId="1333" priority="56" operator="equal">
      <formula>"Baja"</formula>
    </cfRule>
    <cfRule type="cellIs" dxfId="1332" priority="53" operator="equal">
      <formula>"Muy Alta"</formula>
    </cfRule>
    <cfRule type="cellIs" dxfId="1331" priority="54" operator="equal">
      <formula>"Alta"</formula>
    </cfRule>
    <cfRule type="cellIs" dxfId="1330" priority="55" operator="equal">
      <formula>"Media"</formula>
    </cfRule>
    <cfRule type="cellIs" dxfId="1329" priority="57" operator="equal">
      <formula>"Muy Baja"</formula>
    </cfRule>
  </conditionalFormatting>
  <conditionalFormatting sqref="H64">
    <cfRule type="cellIs" dxfId="1328" priority="29" operator="equal">
      <formula>"Muy Baja"</formula>
    </cfRule>
    <cfRule type="cellIs" dxfId="1327" priority="25" operator="equal">
      <formula>"Muy Alta"</formula>
    </cfRule>
    <cfRule type="cellIs" dxfId="1326" priority="28" operator="equal">
      <formula>"Baja"</formula>
    </cfRule>
    <cfRule type="cellIs" dxfId="1325" priority="27" operator="equal">
      <formula>"Media"</formula>
    </cfRule>
    <cfRule type="cellIs" dxfId="1324" priority="26" operator="equal">
      <formula>"Alta"</formula>
    </cfRule>
  </conditionalFormatting>
  <conditionalFormatting sqref="K10:K69">
    <cfRule type="containsText" dxfId="1323" priority="1" operator="containsText" text="❌">
      <formula>NOT(ISERROR(SEARCH("❌",K10)))</formula>
    </cfRule>
  </conditionalFormatting>
  <conditionalFormatting sqref="L10 L16 L22 L28 L34 L40 L46 L52 L58 L64">
    <cfRule type="cellIs" dxfId="1322" priority="318" operator="equal">
      <formula>"Leve"</formula>
    </cfRule>
    <cfRule type="cellIs" dxfId="1321" priority="314" operator="equal">
      <formula>"Catastrófico"</formula>
    </cfRule>
    <cfRule type="cellIs" dxfId="1320" priority="315" operator="equal">
      <formula>"Mayor"</formula>
    </cfRule>
    <cfRule type="cellIs" dxfId="1319" priority="316" operator="equal">
      <formula>"Moderado"</formula>
    </cfRule>
    <cfRule type="cellIs" dxfId="1318" priority="317" operator="equal">
      <formula>"Menor"</formula>
    </cfRule>
  </conditionalFormatting>
  <conditionalFormatting sqref="N10">
    <cfRule type="cellIs" dxfId="1317" priority="313" operator="equal">
      <formula>"Bajo"</formula>
    </cfRule>
    <cfRule type="cellIs" dxfId="1316" priority="310" operator="equal">
      <formula>"Extremo"</formula>
    </cfRule>
    <cfRule type="cellIs" dxfId="1315" priority="311" operator="equal">
      <formula>"Alto"</formula>
    </cfRule>
    <cfRule type="cellIs" dxfId="1314" priority="312" operator="equal">
      <formula>"Moderado"</formula>
    </cfRule>
  </conditionalFormatting>
  <conditionalFormatting sqref="N16">
    <cfRule type="cellIs" dxfId="1313" priority="240" operator="equal">
      <formula>"Extremo"</formula>
    </cfRule>
    <cfRule type="cellIs" dxfId="1312" priority="243" operator="equal">
      <formula>"Bajo"</formula>
    </cfRule>
    <cfRule type="cellIs" dxfId="1311" priority="242" operator="equal">
      <formula>"Moderado"</formula>
    </cfRule>
    <cfRule type="cellIs" dxfId="1310" priority="241" operator="equal">
      <formula>"Alto"</formula>
    </cfRule>
  </conditionalFormatting>
  <conditionalFormatting sqref="N22">
    <cfRule type="cellIs" dxfId="1309" priority="215" operator="equal">
      <formula>"Bajo"</formula>
    </cfRule>
    <cfRule type="cellIs" dxfId="1308" priority="212" operator="equal">
      <formula>"Extremo"</formula>
    </cfRule>
    <cfRule type="cellIs" dxfId="1307" priority="213" operator="equal">
      <formula>"Alto"</formula>
    </cfRule>
    <cfRule type="cellIs" dxfId="1306" priority="214" operator="equal">
      <formula>"Moderado"</formula>
    </cfRule>
  </conditionalFormatting>
  <conditionalFormatting sqref="N28">
    <cfRule type="cellIs" dxfId="1305" priority="184" operator="equal">
      <formula>"Extremo"</formula>
    </cfRule>
    <cfRule type="cellIs" dxfId="1304" priority="185" operator="equal">
      <formula>"Alto"</formula>
    </cfRule>
    <cfRule type="cellIs" dxfId="1303" priority="186" operator="equal">
      <formula>"Moderado"</formula>
    </cfRule>
    <cfRule type="cellIs" dxfId="1302" priority="187" operator="equal">
      <formula>"Bajo"</formula>
    </cfRule>
  </conditionalFormatting>
  <conditionalFormatting sqref="N34">
    <cfRule type="cellIs" dxfId="1301" priority="157" operator="equal">
      <formula>"Alto"</formula>
    </cfRule>
    <cfRule type="cellIs" dxfId="1300" priority="156" operator="equal">
      <formula>"Extremo"</formula>
    </cfRule>
    <cfRule type="cellIs" dxfId="1299" priority="158" operator="equal">
      <formula>"Moderado"</formula>
    </cfRule>
    <cfRule type="cellIs" dxfId="1298" priority="159" operator="equal">
      <formula>"Bajo"</formula>
    </cfRule>
  </conditionalFormatting>
  <conditionalFormatting sqref="N40">
    <cfRule type="cellIs" dxfId="1297" priority="130" operator="equal">
      <formula>"Moderado"</formula>
    </cfRule>
    <cfRule type="cellIs" dxfId="1296" priority="129" operator="equal">
      <formula>"Alto"</formula>
    </cfRule>
    <cfRule type="cellIs" dxfId="1295" priority="131" operator="equal">
      <formula>"Bajo"</formula>
    </cfRule>
    <cfRule type="cellIs" dxfId="1294" priority="128" operator="equal">
      <formula>"Extremo"</formula>
    </cfRule>
  </conditionalFormatting>
  <conditionalFormatting sqref="N46">
    <cfRule type="cellIs" dxfId="1293" priority="103" operator="equal">
      <formula>"Bajo"</formula>
    </cfRule>
    <cfRule type="cellIs" dxfId="1292" priority="102" operator="equal">
      <formula>"Moderado"</formula>
    </cfRule>
    <cfRule type="cellIs" dxfId="1291" priority="101" operator="equal">
      <formula>"Alto"</formula>
    </cfRule>
    <cfRule type="cellIs" dxfId="1290" priority="100" operator="equal">
      <formula>"Extremo"</formula>
    </cfRule>
  </conditionalFormatting>
  <conditionalFormatting sqref="N52">
    <cfRule type="cellIs" dxfId="1289" priority="72" operator="equal">
      <formula>"Extremo"</formula>
    </cfRule>
    <cfRule type="cellIs" dxfId="1288" priority="73" operator="equal">
      <formula>"Alto"</formula>
    </cfRule>
    <cfRule type="cellIs" dxfId="1287" priority="75" operator="equal">
      <formula>"Bajo"</formula>
    </cfRule>
    <cfRule type="cellIs" dxfId="1286" priority="74" operator="equal">
      <formula>"Moderado"</formula>
    </cfRule>
  </conditionalFormatting>
  <conditionalFormatting sqref="N58">
    <cfRule type="cellIs" dxfId="1285" priority="44" operator="equal">
      <formula>"Extremo"</formula>
    </cfRule>
    <cfRule type="cellIs" dxfId="1284" priority="45" operator="equal">
      <formula>"Alto"</formula>
    </cfRule>
    <cfRule type="cellIs" dxfId="1283" priority="47" operator="equal">
      <formula>"Bajo"</formula>
    </cfRule>
    <cfRule type="cellIs" dxfId="1282" priority="46" operator="equal">
      <formula>"Moderado"</formula>
    </cfRule>
  </conditionalFormatting>
  <conditionalFormatting sqref="N64">
    <cfRule type="cellIs" dxfId="1281" priority="16" operator="equal">
      <formula>"Extremo"</formula>
    </cfRule>
    <cfRule type="cellIs" dxfId="1280" priority="19" operator="equal">
      <formula>"Bajo"</formula>
    </cfRule>
    <cfRule type="cellIs" dxfId="1279" priority="18" operator="equal">
      <formula>"Moderado"</formula>
    </cfRule>
    <cfRule type="cellIs" dxfId="1278" priority="17" operator="equal">
      <formula>"Alto"</formula>
    </cfRule>
  </conditionalFormatting>
  <conditionalFormatting sqref="Y10:Y69">
    <cfRule type="cellIs" dxfId="1277" priority="15" operator="equal">
      <formula>"Muy Baja"</formula>
    </cfRule>
    <cfRule type="cellIs" dxfId="1276" priority="13" operator="equal">
      <formula>"Media"</formula>
    </cfRule>
    <cfRule type="cellIs" dxfId="1275" priority="12" operator="equal">
      <formula>"Alta"</formula>
    </cfRule>
    <cfRule type="cellIs" dxfId="1274" priority="11" operator="equal">
      <formula>"Muy Alta"</formula>
    </cfRule>
    <cfRule type="cellIs" dxfId="1273" priority="14" operator="equal">
      <formula>"Baja"</formula>
    </cfRule>
  </conditionalFormatting>
  <conditionalFormatting sqref="AA10:AA69">
    <cfRule type="cellIs" dxfId="1272" priority="10" operator="equal">
      <formula>"Leve"</formula>
    </cfRule>
    <cfRule type="cellIs" dxfId="1271" priority="9" operator="equal">
      <formula>"Menor"</formula>
    </cfRule>
    <cfRule type="cellIs" dxfId="1270" priority="7" operator="equal">
      <formula>"Mayor"</formula>
    </cfRule>
    <cfRule type="cellIs" dxfId="1269" priority="6" operator="equal">
      <formula>"Catastrófico"</formula>
    </cfRule>
    <cfRule type="cellIs" dxfId="1268" priority="8" operator="equal">
      <formula>"Moderado"</formula>
    </cfRule>
  </conditionalFormatting>
  <conditionalFormatting sqref="AC10:AC69">
    <cfRule type="cellIs" dxfId="1267" priority="2" operator="equal">
      <formula>"Extremo"</formula>
    </cfRule>
    <cfRule type="cellIs" dxfId="1266" priority="5" operator="equal">
      <formula>"Bajo"</formula>
    </cfRule>
    <cfRule type="cellIs" dxfId="1265" priority="4" operator="equal">
      <formula>"Moderado"</formula>
    </cfRule>
    <cfRule type="cellIs" dxfId="1264" priority="3" operator="equal">
      <formula>"Alto"</formula>
    </cfRule>
  </conditionalFormatting>
  <pageMargins left="0.7" right="0.7" top="0.75" bottom="0.75" header="0.3" footer="0.3"/>
  <pageSetup orientation="portrait" r:id="rId1"/>
  <ignoredErrors>
    <ignoredError sqref="AB12" formula="1"/>
  </ignoredErrors>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R12" zoomScale="68" zoomScaleNormal="68" workbookViewId="0">
      <selection activeCell="AH12" sqref="AH12:AH13"/>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326</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323</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324</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232</v>
      </c>
      <c r="D10" s="218" t="s">
        <v>229</v>
      </c>
      <c r="E10" s="230" t="s">
        <v>233</v>
      </c>
      <c r="F10" s="218" t="s">
        <v>128</v>
      </c>
      <c r="G10" s="221">
        <v>3</v>
      </c>
      <c r="H10" s="224" t="str">
        <f>IF(G10&lt;=0,"",IF(G10&lt;=2,"Muy Baja",IF(G10&lt;=24,"Baja",IF(G10&lt;=500,"Media",IF(G10&lt;=5000,"Alta","Muy Alta")))))</f>
        <v>Baja</v>
      </c>
      <c r="I10" s="212">
        <f>IF(H10="","",IF(H10="Muy Baja",0.2,IF(H10="Baja",0.4,IF(H10="Media",0.6,IF(H10="Alta",0.8,IF(H10="Muy Alta",1,))))))</f>
        <v>0.4</v>
      </c>
      <c r="J10" s="227" t="s">
        <v>154</v>
      </c>
      <c r="K10" s="21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IF(OR(K10='Tabla Impacto'!$C$11,K10='Tabla Impacto'!$D$11),"Leve",IF(OR(K10='Tabla Impacto'!$C$12,K10='Tabla Impacto'!$D$12),"Menor",IF(OR(K10='Tabla Impacto'!$C$13,K10='Tabla Impacto'!$D$13),"Moderado",IF(OR(K10='Tabla Impacto'!$C$14,K10='Tabla Impacto'!$D$14),"Mayor",IF(OR(K10='Tabla Impacto'!$C$15,K10='Tabla Impacto'!$D$15),"Catastrófico","")))))</f>
        <v>Menor</v>
      </c>
      <c r="M10" s="212">
        <f>IF(L10="","",IF(L10="Leve",0.2,IF(L10="Menor",0.4,IF(L10="Moderado",0.6,IF(L10="Mayor",0.8,IF(L10="Catastrófico",1,))))))</f>
        <v>0.4</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234</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252</v>
      </c>
      <c r="AF10" s="133" t="s">
        <v>251</v>
      </c>
      <c r="AG10" s="135">
        <v>46022</v>
      </c>
      <c r="AH10" s="135">
        <v>46009</v>
      </c>
      <c r="AI10" s="133" t="s">
        <v>379</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235</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Menor</v>
      </c>
      <c r="AB11" s="130">
        <f>IFERROR(IF(AND(Q10="Impacto",Q11="Impacto"),(AB10-(+AB10*T11)),IF(Q11="Impacto",($M$10-(+$M$10*T11)),IF(Q11="Probabilidad",AB10,""))),"")</f>
        <v>0.4</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Bajo</v>
      </c>
      <c r="AD11" s="132" t="s">
        <v>136</v>
      </c>
      <c r="AE11" s="133" t="s">
        <v>253</v>
      </c>
      <c r="AF11" s="133" t="s">
        <v>251</v>
      </c>
      <c r="AG11" s="135">
        <v>46022</v>
      </c>
      <c r="AH11" s="135">
        <v>46009</v>
      </c>
      <c r="AI11" s="133" t="s">
        <v>315</v>
      </c>
      <c r="AJ11" s="134"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24" t="s">
        <v>236</v>
      </c>
      <c r="Q12" s="125" t="str">
        <f>IF(OR(R12="Preventivo",R12="Detectivo"),"Probabilidad",IF(R12="Correctivo","Impacto",""))</f>
        <v>Probabilidad</v>
      </c>
      <c r="R12" s="126" t="s">
        <v>14</v>
      </c>
      <c r="S12" s="126" t="s">
        <v>9</v>
      </c>
      <c r="T12" s="127" t="str">
        <f t="shared" si="0"/>
        <v>40%</v>
      </c>
      <c r="U12" s="126" t="s">
        <v>20</v>
      </c>
      <c r="V12" s="126" t="s">
        <v>23</v>
      </c>
      <c r="W12" s="126" t="s">
        <v>120</v>
      </c>
      <c r="X12" s="128">
        <f>IFERROR(IF(AND(Q11="Probabilidad",Q12="Probabilidad"),(Z11-(+Z11*T12)),IF(AND(Q11="Impacto",Q12="Probabilidad"),(Z10-(+Z10*T12)),IF(Q12="Impacto",Z11,""))),"")</f>
        <v>8.6399999999999991E-2</v>
      </c>
      <c r="Y12" s="129" t="str">
        <f t="shared" si="1"/>
        <v>Muy Baja</v>
      </c>
      <c r="Z12" s="130">
        <f t="shared" si="2"/>
        <v>8.6399999999999991E-2</v>
      </c>
      <c r="AA12" s="129" t="str">
        <f t="shared" si="3"/>
        <v>Menor</v>
      </c>
      <c r="AB12" s="130">
        <f>IFERROR(IF(AND(Q11="Impacto",Q12="Impacto"),(AB11-(+AB11*T12)),IF(AND(Q11="Probabilidad",Q12="Impacto"),(AB10-(+AB10*T12)),IF(Q12="Probabilidad",AB11,""))),"")</f>
        <v>0.4</v>
      </c>
      <c r="AC12" s="131" t="str">
        <f t="shared" si="4"/>
        <v>Bajo</v>
      </c>
      <c r="AD12" s="132" t="s">
        <v>136</v>
      </c>
      <c r="AE12" s="133" t="s">
        <v>254</v>
      </c>
      <c r="AF12" s="133" t="s">
        <v>255</v>
      </c>
      <c r="AG12" s="135">
        <v>46022</v>
      </c>
      <c r="AH12" s="135">
        <v>46009</v>
      </c>
      <c r="AI12" s="133" t="s">
        <v>380</v>
      </c>
      <c r="AJ12" s="134" t="s">
        <v>40</v>
      </c>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t="s">
        <v>237</v>
      </c>
      <c r="Q13" s="125" t="str">
        <f t="shared" ref="Q13:Q15" si="5">IF(OR(R13="Preventivo",R13="Detectivo"),"Probabilidad",IF(R13="Correctivo","Impacto",""))</f>
        <v>Probabilidad</v>
      </c>
      <c r="R13" s="126" t="s">
        <v>14</v>
      </c>
      <c r="S13" s="126" t="s">
        <v>9</v>
      </c>
      <c r="T13" s="127" t="str">
        <f t="shared" si="0"/>
        <v>40%</v>
      </c>
      <c r="U13" s="126" t="s">
        <v>19</v>
      </c>
      <c r="V13" s="126" t="s">
        <v>22</v>
      </c>
      <c r="W13" s="126" t="s">
        <v>119</v>
      </c>
      <c r="X13" s="128">
        <f t="shared" ref="X13:X15" si="6">IFERROR(IF(AND(Q12="Probabilidad",Q13="Probabilidad"),(Z12-(+Z12*T13)),IF(AND(Q12="Impacto",Q13="Probabilidad"),(Z11-(+Z11*T13)),IF(Q13="Impacto",Z12,""))),"")</f>
        <v>5.183999999999999E-2</v>
      </c>
      <c r="Y13" s="129" t="str">
        <f t="shared" si="1"/>
        <v>Muy Baja</v>
      </c>
      <c r="Z13" s="130">
        <f t="shared" si="2"/>
        <v>5.183999999999999E-2</v>
      </c>
      <c r="AA13" s="129" t="str">
        <f t="shared" si="3"/>
        <v>Menor</v>
      </c>
      <c r="AB13" s="130">
        <f t="shared" ref="AB13:AB15" si="7">IFERROR(IF(AND(Q12="Impacto",Q13="Impacto"),(AB12-(+AB12*T13)),IF(AND(Q12="Probabilidad",Q13="Impacto"),(AB11-(+AB11*T13)),IF(Q13="Probabilidad",AB12,""))),"")</f>
        <v>0.4</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Bajo</v>
      </c>
      <c r="AD13" s="132" t="s">
        <v>136</v>
      </c>
      <c r="AE13" s="133" t="s">
        <v>256</v>
      </c>
      <c r="AF13" s="133" t="s">
        <v>251</v>
      </c>
      <c r="AG13" s="135">
        <v>46022</v>
      </c>
      <c r="AH13" s="135">
        <v>46009</v>
      </c>
      <c r="AI13" s="133" t="s">
        <v>388</v>
      </c>
      <c r="AJ13" s="134" t="s">
        <v>40</v>
      </c>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263" priority="231" operator="equal">
      <formula>"Muy Baja"</formula>
    </cfRule>
    <cfRule type="cellIs" dxfId="1262" priority="227" operator="equal">
      <formula>"Muy Alta"</formula>
    </cfRule>
    <cfRule type="cellIs" dxfId="1261" priority="230" operator="equal">
      <formula>"Baja"</formula>
    </cfRule>
    <cfRule type="cellIs" dxfId="1260" priority="229" operator="equal">
      <formula>"Media"</formula>
    </cfRule>
    <cfRule type="cellIs" dxfId="1259" priority="228" operator="equal">
      <formula>"Alta"</formula>
    </cfRule>
  </conditionalFormatting>
  <conditionalFormatting sqref="H22">
    <cfRule type="cellIs" dxfId="1258" priority="182" operator="equal">
      <formula>"Alta"</formula>
    </cfRule>
    <cfRule type="cellIs" dxfId="1257" priority="185" operator="equal">
      <formula>"Muy Baja"</formula>
    </cfRule>
    <cfRule type="cellIs" dxfId="1256" priority="181" operator="equal">
      <formula>"Muy Alta"</formula>
    </cfRule>
    <cfRule type="cellIs" dxfId="1255" priority="184" operator="equal">
      <formula>"Baja"</formula>
    </cfRule>
    <cfRule type="cellIs" dxfId="1254" priority="183" operator="equal">
      <formula>"Media"</formula>
    </cfRule>
  </conditionalFormatting>
  <conditionalFormatting sqref="H28">
    <cfRule type="cellIs" dxfId="1253" priority="162" operator="equal">
      <formula>"Muy Baja"</formula>
    </cfRule>
    <cfRule type="cellIs" dxfId="1252" priority="160" operator="equal">
      <formula>"Media"</formula>
    </cfRule>
    <cfRule type="cellIs" dxfId="1251" priority="158" operator="equal">
      <formula>"Muy Alta"</formula>
    </cfRule>
    <cfRule type="cellIs" dxfId="1250" priority="159" operator="equal">
      <formula>"Alta"</formula>
    </cfRule>
    <cfRule type="cellIs" dxfId="1249" priority="161" operator="equal">
      <formula>"Baja"</formula>
    </cfRule>
  </conditionalFormatting>
  <conditionalFormatting sqref="H34">
    <cfRule type="cellIs" dxfId="1248" priority="136" operator="equal">
      <formula>"Alta"</formula>
    </cfRule>
    <cfRule type="cellIs" dxfId="1247" priority="135" operator="equal">
      <formula>"Muy Alta"</formula>
    </cfRule>
    <cfRule type="cellIs" dxfId="1246" priority="137" operator="equal">
      <formula>"Media"</formula>
    </cfRule>
    <cfRule type="cellIs" dxfId="1245" priority="138" operator="equal">
      <formula>"Baja"</formula>
    </cfRule>
    <cfRule type="cellIs" dxfId="1244" priority="139" operator="equal">
      <formula>"Muy Baja"</formula>
    </cfRule>
  </conditionalFormatting>
  <conditionalFormatting sqref="H40">
    <cfRule type="cellIs" dxfId="1243" priority="112" operator="equal">
      <formula>"Muy Alta"</formula>
    </cfRule>
    <cfRule type="cellIs" dxfId="1242" priority="114" operator="equal">
      <formula>"Media"</formula>
    </cfRule>
    <cfRule type="cellIs" dxfId="1241" priority="116" operator="equal">
      <formula>"Muy Baja"</formula>
    </cfRule>
    <cfRule type="cellIs" dxfId="1240" priority="115" operator="equal">
      <formula>"Baja"</formula>
    </cfRule>
    <cfRule type="cellIs" dxfId="1239" priority="113" operator="equal">
      <formula>"Alta"</formula>
    </cfRule>
  </conditionalFormatting>
  <conditionalFormatting sqref="H46">
    <cfRule type="cellIs" dxfId="1238" priority="93" operator="equal">
      <formula>"Muy Baja"</formula>
    </cfRule>
    <cfRule type="cellIs" dxfId="1237" priority="89" operator="equal">
      <formula>"Muy Alta"</formula>
    </cfRule>
    <cfRule type="cellIs" dxfId="1236" priority="90" operator="equal">
      <formula>"Alta"</formula>
    </cfRule>
    <cfRule type="cellIs" dxfId="1235" priority="91" operator="equal">
      <formula>"Media"</formula>
    </cfRule>
    <cfRule type="cellIs" dxfId="1234" priority="92" operator="equal">
      <formula>"Baja"</formula>
    </cfRule>
  </conditionalFormatting>
  <conditionalFormatting sqref="H52">
    <cfRule type="cellIs" dxfId="1233" priority="66" operator="equal">
      <formula>"Muy Alta"</formula>
    </cfRule>
    <cfRule type="cellIs" dxfId="1232" priority="68" operator="equal">
      <formula>"Media"</formula>
    </cfRule>
    <cfRule type="cellIs" dxfId="1231" priority="69" operator="equal">
      <formula>"Baja"</formula>
    </cfRule>
    <cfRule type="cellIs" dxfId="1230" priority="70" operator="equal">
      <formula>"Muy Baja"</formula>
    </cfRule>
    <cfRule type="cellIs" dxfId="1229" priority="67" operator="equal">
      <formula>"Alta"</formula>
    </cfRule>
  </conditionalFormatting>
  <conditionalFormatting sqref="H58">
    <cfRule type="cellIs" dxfId="1228" priority="46" operator="equal">
      <formula>"Baja"</formula>
    </cfRule>
    <cfRule type="cellIs" dxfId="1227" priority="43" operator="equal">
      <formula>"Muy Alta"</formula>
    </cfRule>
    <cfRule type="cellIs" dxfId="1226" priority="44" operator="equal">
      <formula>"Alta"</formula>
    </cfRule>
    <cfRule type="cellIs" dxfId="1225" priority="45" operator="equal">
      <formula>"Media"</formula>
    </cfRule>
    <cfRule type="cellIs" dxfId="1224" priority="47" operator="equal">
      <formula>"Muy Baja"</formula>
    </cfRule>
  </conditionalFormatting>
  <conditionalFormatting sqref="H64">
    <cfRule type="cellIs" dxfId="1223" priority="24" operator="equal">
      <formula>"Muy Baja"</formula>
    </cfRule>
    <cfRule type="cellIs" dxfId="1222" priority="20" operator="equal">
      <formula>"Muy Alta"</formula>
    </cfRule>
    <cfRule type="cellIs" dxfId="1221" priority="23" operator="equal">
      <formula>"Baja"</formula>
    </cfRule>
    <cfRule type="cellIs" dxfId="1220" priority="22" operator="equal">
      <formula>"Media"</formula>
    </cfRule>
    <cfRule type="cellIs" dxfId="1219" priority="21" operator="equal">
      <formula>"Alta"</formula>
    </cfRule>
  </conditionalFormatting>
  <conditionalFormatting sqref="K10:K69">
    <cfRule type="containsText" dxfId="1218" priority="1" operator="containsText" text="❌">
      <formula>NOT(ISERROR(SEARCH("❌",K10)))</formula>
    </cfRule>
  </conditionalFormatting>
  <conditionalFormatting sqref="L10 L16 L22 L28 L34 L40 L46 L52 L58 L64">
    <cfRule type="cellIs" dxfId="1217" priority="226" operator="equal">
      <formula>"Leve"</formula>
    </cfRule>
    <cfRule type="cellIs" dxfId="1216" priority="222" operator="equal">
      <formula>"Catastrófico"</formula>
    </cfRule>
    <cfRule type="cellIs" dxfId="1215" priority="223" operator="equal">
      <formula>"Mayor"</formula>
    </cfRule>
    <cfRule type="cellIs" dxfId="1214" priority="224" operator="equal">
      <formula>"Moderado"</formula>
    </cfRule>
    <cfRule type="cellIs" dxfId="1213" priority="225" operator="equal">
      <formula>"Menor"</formula>
    </cfRule>
  </conditionalFormatting>
  <conditionalFormatting sqref="N10">
    <cfRule type="cellIs" dxfId="1212" priority="221" operator="equal">
      <formula>"Bajo"</formula>
    </cfRule>
    <cfRule type="cellIs" dxfId="1211" priority="218" operator="equal">
      <formula>"Extremo"</formula>
    </cfRule>
    <cfRule type="cellIs" dxfId="1210" priority="219" operator="equal">
      <formula>"Alto"</formula>
    </cfRule>
    <cfRule type="cellIs" dxfId="1209" priority="220" operator="equal">
      <formula>"Moderado"</formula>
    </cfRule>
  </conditionalFormatting>
  <conditionalFormatting sqref="N16">
    <cfRule type="cellIs" dxfId="1208" priority="200" operator="equal">
      <formula>"Extremo"</formula>
    </cfRule>
    <cfRule type="cellIs" dxfId="1207" priority="203" operator="equal">
      <formula>"Bajo"</formula>
    </cfRule>
    <cfRule type="cellIs" dxfId="1206" priority="202" operator="equal">
      <formula>"Moderado"</formula>
    </cfRule>
    <cfRule type="cellIs" dxfId="1205" priority="201" operator="equal">
      <formula>"Alto"</formula>
    </cfRule>
  </conditionalFormatting>
  <conditionalFormatting sqref="N22">
    <cfRule type="cellIs" dxfId="1204" priority="180" operator="equal">
      <formula>"Bajo"</formula>
    </cfRule>
    <cfRule type="cellIs" dxfId="1203" priority="177" operator="equal">
      <formula>"Extremo"</formula>
    </cfRule>
    <cfRule type="cellIs" dxfId="1202" priority="178" operator="equal">
      <formula>"Alto"</formula>
    </cfRule>
    <cfRule type="cellIs" dxfId="1201" priority="179" operator="equal">
      <formula>"Moderado"</formula>
    </cfRule>
  </conditionalFormatting>
  <conditionalFormatting sqref="N28">
    <cfRule type="cellIs" dxfId="1200" priority="154" operator="equal">
      <formula>"Extremo"</formula>
    </cfRule>
    <cfRule type="cellIs" dxfId="1199" priority="155" operator="equal">
      <formula>"Alto"</formula>
    </cfRule>
    <cfRule type="cellIs" dxfId="1198" priority="156" operator="equal">
      <formula>"Moderado"</formula>
    </cfRule>
    <cfRule type="cellIs" dxfId="1197" priority="157" operator="equal">
      <formula>"Bajo"</formula>
    </cfRule>
  </conditionalFormatting>
  <conditionalFormatting sqref="N34">
    <cfRule type="cellIs" dxfId="1196" priority="132" operator="equal">
      <formula>"Alto"</formula>
    </cfRule>
    <cfRule type="cellIs" dxfId="1195" priority="131" operator="equal">
      <formula>"Extremo"</formula>
    </cfRule>
    <cfRule type="cellIs" dxfId="1194" priority="133" operator="equal">
      <formula>"Moderado"</formula>
    </cfRule>
    <cfRule type="cellIs" dxfId="1193" priority="134" operator="equal">
      <formula>"Bajo"</formula>
    </cfRule>
  </conditionalFormatting>
  <conditionalFormatting sqref="N40">
    <cfRule type="cellIs" dxfId="1192" priority="110" operator="equal">
      <formula>"Moderado"</formula>
    </cfRule>
    <cfRule type="cellIs" dxfId="1191" priority="109" operator="equal">
      <formula>"Alto"</formula>
    </cfRule>
    <cfRule type="cellIs" dxfId="1190" priority="111" operator="equal">
      <formula>"Bajo"</formula>
    </cfRule>
    <cfRule type="cellIs" dxfId="1189" priority="108" operator="equal">
      <formula>"Extremo"</formula>
    </cfRule>
  </conditionalFormatting>
  <conditionalFormatting sqref="N46">
    <cfRule type="cellIs" dxfId="1188" priority="88" operator="equal">
      <formula>"Bajo"</formula>
    </cfRule>
    <cfRule type="cellIs" dxfId="1187" priority="87" operator="equal">
      <formula>"Moderado"</formula>
    </cfRule>
    <cfRule type="cellIs" dxfId="1186" priority="86" operator="equal">
      <formula>"Alto"</formula>
    </cfRule>
    <cfRule type="cellIs" dxfId="1185" priority="85" operator="equal">
      <formula>"Extremo"</formula>
    </cfRule>
  </conditionalFormatting>
  <conditionalFormatting sqref="N52">
    <cfRule type="cellIs" dxfId="1184" priority="62" operator="equal">
      <formula>"Extremo"</formula>
    </cfRule>
    <cfRule type="cellIs" dxfId="1183" priority="63" operator="equal">
      <formula>"Alto"</formula>
    </cfRule>
    <cfRule type="cellIs" dxfId="1182" priority="65" operator="equal">
      <formula>"Bajo"</formula>
    </cfRule>
    <cfRule type="cellIs" dxfId="1181" priority="64" operator="equal">
      <formula>"Moderado"</formula>
    </cfRule>
  </conditionalFormatting>
  <conditionalFormatting sqref="N58">
    <cfRule type="cellIs" dxfId="1180" priority="39" operator="equal">
      <formula>"Extremo"</formula>
    </cfRule>
    <cfRule type="cellIs" dxfId="1179" priority="40" operator="equal">
      <formula>"Alto"</formula>
    </cfRule>
    <cfRule type="cellIs" dxfId="1178" priority="42" operator="equal">
      <formula>"Bajo"</formula>
    </cfRule>
    <cfRule type="cellIs" dxfId="1177" priority="41" operator="equal">
      <formula>"Moderado"</formula>
    </cfRule>
  </conditionalFormatting>
  <conditionalFormatting sqref="N64">
    <cfRule type="cellIs" dxfId="1176" priority="16" operator="equal">
      <formula>"Extremo"</formula>
    </cfRule>
    <cfRule type="cellIs" dxfId="1175" priority="19" operator="equal">
      <formula>"Bajo"</formula>
    </cfRule>
    <cfRule type="cellIs" dxfId="1174" priority="18" operator="equal">
      <formula>"Moderado"</formula>
    </cfRule>
    <cfRule type="cellIs" dxfId="1173" priority="17" operator="equal">
      <formula>"Alto"</formula>
    </cfRule>
  </conditionalFormatting>
  <conditionalFormatting sqref="Y10:Y69">
    <cfRule type="cellIs" dxfId="1172" priority="15" operator="equal">
      <formula>"Muy Baja"</formula>
    </cfRule>
    <cfRule type="cellIs" dxfId="1171" priority="13" operator="equal">
      <formula>"Media"</formula>
    </cfRule>
    <cfRule type="cellIs" dxfId="1170" priority="12" operator="equal">
      <formula>"Alta"</formula>
    </cfRule>
    <cfRule type="cellIs" dxfId="1169" priority="11" operator="equal">
      <formula>"Muy Alta"</formula>
    </cfRule>
    <cfRule type="cellIs" dxfId="1168" priority="14" operator="equal">
      <formula>"Baja"</formula>
    </cfRule>
  </conditionalFormatting>
  <conditionalFormatting sqref="AA10:AA69">
    <cfRule type="cellIs" dxfId="1167" priority="10" operator="equal">
      <formula>"Leve"</formula>
    </cfRule>
    <cfRule type="cellIs" dxfId="1166" priority="9" operator="equal">
      <formula>"Menor"</formula>
    </cfRule>
    <cfRule type="cellIs" dxfId="1165" priority="7" operator="equal">
      <formula>"Mayor"</formula>
    </cfRule>
    <cfRule type="cellIs" dxfId="1164" priority="6" operator="equal">
      <formula>"Catastrófico"</formula>
    </cfRule>
    <cfRule type="cellIs" dxfId="1163" priority="8" operator="equal">
      <formula>"Moderado"</formula>
    </cfRule>
  </conditionalFormatting>
  <conditionalFormatting sqref="AC10:AC69">
    <cfRule type="cellIs" dxfId="1162" priority="2" operator="equal">
      <formula>"Extremo"</formula>
    </cfRule>
    <cfRule type="cellIs" dxfId="1161" priority="5" operator="equal">
      <formula>"Bajo"</formula>
    </cfRule>
    <cfRule type="cellIs" dxfId="1160" priority="4" operator="equal">
      <formula>"Moderado"</formula>
    </cfRule>
    <cfRule type="cellIs" dxfId="115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N9" zoomScale="64" zoomScaleNormal="64" workbookViewId="0">
      <selection activeCell="AJ11" sqref="AJ11"/>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327</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325</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329</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258</v>
      </c>
      <c r="D10" s="218" t="s">
        <v>231</v>
      </c>
      <c r="E10" s="230" t="s">
        <v>230</v>
      </c>
      <c r="F10" s="218" t="s">
        <v>123</v>
      </c>
      <c r="G10" s="221">
        <v>12</v>
      </c>
      <c r="H10" s="224" t="str">
        <f>IF(G10&lt;=0,"",IF(G10&lt;=2,"Muy Baja",IF(G10&lt;=24,"Baja",IF(G10&lt;=500,"Media",IF(G10&lt;=5000,"Alta","Muy Alta")))))</f>
        <v>Baja</v>
      </c>
      <c r="I10" s="212">
        <f>IF(H10="","",IF(H10="Muy Baja",0.2,IF(H10="Baja",0.4,IF(H10="Media",0.6,IF(H10="Alta",0.8,IF(H10="Muy Alta",1,))))))</f>
        <v>0.4</v>
      </c>
      <c r="J10" s="227" t="s">
        <v>154</v>
      </c>
      <c r="K10" s="21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IF(OR(K10='Tabla Impacto'!$C$11,K10='Tabla Impacto'!$D$11),"Leve",IF(OR(K10='Tabla Impacto'!$C$12,K10='Tabla Impacto'!$D$12),"Menor",IF(OR(K10='Tabla Impacto'!$C$13,K10='Tabla Impacto'!$D$13),"Moderado",IF(OR(K10='Tabla Impacto'!$C$14,K10='Tabla Impacto'!$D$14),"Mayor",IF(OR(K10='Tabla Impacto'!$C$15,K10='Tabla Impacto'!$D$15),"Catastrófico","")))))</f>
        <v>Menor</v>
      </c>
      <c r="M10" s="212">
        <f>IF(L10="","",IF(L10="Leve",0.2,IF(L10="Menor",0.4,IF(L10="Moderado",0.6,IF(L10="Mayor",0.8,IF(L10="Catastrófico",1,))))))</f>
        <v>0.4</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376</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137</v>
      </c>
      <c r="AE10" s="133" t="s">
        <v>259</v>
      </c>
      <c r="AF10" s="133" t="s">
        <v>246</v>
      </c>
      <c r="AG10" s="135">
        <v>46022</v>
      </c>
      <c r="AH10" s="135">
        <v>46009</v>
      </c>
      <c r="AI10" s="133" t="s">
        <v>303</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260</v>
      </c>
      <c r="Q11" s="125" t="str">
        <f>IF(OR(R11="Preventivo",R11="Detectivo"),"Probabilidad",IF(R11="Correctivo","Impacto",""))</f>
        <v>Impacto</v>
      </c>
      <c r="R11" s="126" t="s">
        <v>16</v>
      </c>
      <c r="S11" s="126" t="s">
        <v>9</v>
      </c>
      <c r="T11" s="127" t="str">
        <f t="shared" ref="T11:T15" si="0">IF(AND(R11="Preventivo",S11="Automático"),"50%",IF(AND(R11="Preventivo",S11="Manual"),"40%",IF(AND(R11="Detectivo",S11="Automático"),"40%",IF(AND(R11="Detectivo",S11="Manual"),"30%",IF(AND(R11="Correctivo",S11="Automático"),"35%",IF(AND(R11="Correctivo",S11="Manual"),"25%",""))))))</f>
        <v>25%</v>
      </c>
      <c r="U11" s="126" t="s">
        <v>19</v>
      </c>
      <c r="V11" s="126" t="s">
        <v>23</v>
      </c>
      <c r="W11" s="126" t="s">
        <v>119</v>
      </c>
      <c r="X11" s="128">
        <f>IFERROR(IF(AND(Q10="Probabilidad",Q11="Probabilidad"),(Z10-(+Z10*T11)),IF(Q11="Probabilidad",(I10-(+I10*T11)),IF(Q11="Impacto",Z10,""))),"")</f>
        <v>0.24</v>
      </c>
      <c r="Y11" s="129" t="str">
        <f t="shared" ref="Y11:Y69" si="1">IFERROR(IF(X11="","",IF(X11&lt;=0.2,"Muy Baja",IF(X11&lt;=0.4,"Baja",IF(X11&lt;=0.6,"Media",IF(X11&lt;=0.8,"Alta","Muy Alta"))))),"")</f>
        <v>Baja</v>
      </c>
      <c r="Z11" s="130">
        <f t="shared" ref="Z11:Z15" si="2">+X11</f>
        <v>0.24</v>
      </c>
      <c r="AA11" s="129" t="str">
        <f t="shared" ref="AA11:AA69" si="3">IFERROR(IF(AB11="","",IF(AB11&lt;=0.2,"Leve",IF(AB11&lt;=0.4,"Menor",IF(AB11&lt;=0.6,"Moderado",IF(AB11&lt;=0.8,"Mayor","Catastrófico"))))),"")</f>
        <v>Menor</v>
      </c>
      <c r="AB11" s="130">
        <f>IFERROR(IF(AND(Q10="Impacto",Q11="Impacto"),(AB10-(+AB10*T11)),IF(Q11="Impacto",($M$10-(+$M$10*T11)),IF(Q11="Probabilidad",AB10,""))),"")</f>
        <v>0.30000000000000004</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377</v>
      </c>
      <c r="AF11" s="134" t="s">
        <v>316</v>
      </c>
      <c r="AG11" s="135">
        <v>46022</v>
      </c>
      <c r="AH11" s="135">
        <v>46009</v>
      </c>
      <c r="AI11" s="133" t="s">
        <v>317</v>
      </c>
      <c r="AJ11" s="134"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A6:B6"/>
    <mergeCell ref="C6:N6"/>
    <mergeCell ref="A7:G7"/>
    <mergeCell ref="H7:N7"/>
    <mergeCell ref="O7:W7"/>
    <mergeCell ref="X7:AD7"/>
    <mergeCell ref="A1:AJ2"/>
    <mergeCell ref="A4:B4"/>
    <mergeCell ref="C4:N4"/>
    <mergeCell ref="O4:Q4"/>
    <mergeCell ref="A5:B5"/>
    <mergeCell ref="C5:N5"/>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D22:D27"/>
    <mergeCell ref="E22:E27"/>
    <mergeCell ref="I16:I21"/>
    <mergeCell ref="J16:J21"/>
    <mergeCell ref="L22:L27"/>
    <mergeCell ref="M22:M27"/>
    <mergeCell ref="K16:K21"/>
    <mergeCell ref="L16:L21"/>
    <mergeCell ref="M16:M21"/>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D46:D51"/>
    <mergeCell ref="E46:E51"/>
    <mergeCell ref="F46:F51"/>
    <mergeCell ref="G46:G51"/>
    <mergeCell ref="F40:F45"/>
    <mergeCell ref="G40:G45"/>
    <mergeCell ref="J34:J39"/>
    <mergeCell ref="K34:K39"/>
    <mergeCell ref="L34:L3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A58:A63"/>
    <mergeCell ref="B58:B63"/>
    <mergeCell ref="C58:C63"/>
    <mergeCell ref="D58:D63"/>
    <mergeCell ref="E58:E63"/>
    <mergeCell ref="A64:A69"/>
    <mergeCell ref="B64:B69"/>
    <mergeCell ref="C64:C69"/>
    <mergeCell ref="D64:D69"/>
    <mergeCell ref="E64:E69"/>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s>
  <conditionalFormatting sqref="H10 H16">
    <cfRule type="cellIs" dxfId="1158" priority="231" operator="equal">
      <formula>"Muy Baja"</formula>
    </cfRule>
    <cfRule type="cellIs" dxfId="1157" priority="227" operator="equal">
      <formula>"Muy Alta"</formula>
    </cfRule>
    <cfRule type="cellIs" dxfId="1156" priority="230" operator="equal">
      <formula>"Baja"</formula>
    </cfRule>
    <cfRule type="cellIs" dxfId="1155" priority="229" operator="equal">
      <formula>"Media"</formula>
    </cfRule>
    <cfRule type="cellIs" dxfId="1154" priority="228" operator="equal">
      <formula>"Alta"</formula>
    </cfRule>
  </conditionalFormatting>
  <conditionalFormatting sqref="H22">
    <cfRule type="cellIs" dxfId="1153" priority="182" operator="equal">
      <formula>"Alta"</formula>
    </cfRule>
    <cfRule type="cellIs" dxfId="1152" priority="185" operator="equal">
      <formula>"Muy Baja"</formula>
    </cfRule>
    <cfRule type="cellIs" dxfId="1151" priority="181" operator="equal">
      <formula>"Muy Alta"</formula>
    </cfRule>
    <cfRule type="cellIs" dxfId="1150" priority="184" operator="equal">
      <formula>"Baja"</formula>
    </cfRule>
    <cfRule type="cellIs" dxfId="1149" priority="183" operator="equal">
      <formula>"Media"</formula>
    </cfRule>
  </conditionalFormatting>
  <conditionalFormatting sqref="H28">
    <cfRule type="cellIs" dxfId="1148" priority="162" operator="equal">
      <formula>"Muy Baja"</formula>
    </cfRule>
    <cfRule type="cellIs" dxfId="1147" priority="160" operator="equal">
      <formula>"Media"</formula>
    </cfRule>
    <cfRule type="cellIs" dxfId="1146" priority="158" operator="equal">
      <formula>"Muy Alta"</formula>
    </cfRule>
    <cfRule type="cellIs" dxfId="1145" priority="159" operator="equal">
      <formula>"Alta"</formula>
    </cfRule>
    <cfRule type="cellIs" dxfId="1144" priority="161" operator="equal">
      <formula>"Baja"</formula>
    </cfRule>
  </conditionalFormatting>
  <conditionalFormatting sqref="H34">
    <cfRule type="cellIs" dxfId="1143" priority="136" operator="equal">
      <formula>"Alta"</formula>
    </cfRule>
    <cfRule type="cellIs" dxfId="1142" priority="135" operator="equal">
      <formula>"Muy Alta"</formula>
    </cfRule>
    <cfRule type="cellIs" dxfId="1141" priority="137" operator="equal">
      <formula>"Media"</formula>
    </cfRule>
    <cfRule type="cellIs" dxfId="1140" priority="138" operator="equal">
      <formula>"Baja"</formula>
    </cfRule>
    <cfRule type="cellIs" dxfId="1139" priority="139" operator="equal">
      <formula>"Muy Baja"</formula>
    </cfRule>
  </conditionalFormatting>
  <conditionalFormatting sqref="H40">
    <cfRule type="cellIs" dxfId="1138" priority="112" operator="equal">
      <formula>"Muy Alta"</formula>
    </cfRule>
    <cfRule type="cellIs" dxfId="1137" priority="114" operator="equal">
      <formula>"Media"</formula>
    </cfRule>
    <cfRule type="cellIs" dxfId="1136" priority="116" operator="equal">
      <formula>"Muy Baja"</formula>
    </cfRule>
    <cfRule type="cellIs" dxfId="1135" priority="115" operator="equal">
      <formula>"Baja"</formula>
    </cfRule>
    <cfRule type="cellIs" dxfId="1134" priority="113" operator="equal">
      <formula>"Alta"</formula>
    </cfRule>
  </conditionalFormatting>
  <conditionalFormatting sqref="H46">
    <cfRule type="cellIs" dxfId="1133" priority="93" operator="equal">
      <formula>"Muy Baja"</formula>
    </cfRule>
    <cfRule type="cellIs" dxfId="1132" priority="89" operator="equal">
      <formula>"Muy Alta"</formula>
    </cfRule>
    <cfRule type="cellIs" dxfId="1131" priority="90" operator="equal">
      <formula>"Alta"</formula>
    </cfRule>
    <cfRule type="cellIs" dxfId="1130" priority="91" operator="equal">
      <formula>"Media"</formula>
    </cfRule>
    <cfRule type="cellIs" dxfId="1129" priority="92" operator="equal">
      <formula>"Baja"</formula>
    </cfRule>
  </conditionalFormatting>
  <conditionalFormatting sqref="H52">
    <cfRule type="cellIs" dxfId="1128" priority="66" operator="equal">
      <formula>"Muy Alta"</formula>
    </cfRule>
    <cfRule type="cellIs" dxfId="1127" priority="68" operator="equal">
      <formula>"Media"</formula>
    </cfRule>
    <cfRule type="cellIs" dxfId="1126" priority="69" operator="equal">
      <formula>"Baja"</formula>
    </cfRule>
    <cfRule type="cellIs" dxfId="1125" priority="70" operator="equal">
      <formula>"Muy Baja"</formula>
    </cfRule>
    <cfRule type="cellIs" dxfId="1124" priority="67" operator="equal">
      <formula>"Alta"</formula>
    </cfRule>
  </conditionalFormatting>
  <conditionalFormatting sqref="H58">
    <cfRule type="cellIs" dxfId="1123" priority="46" operator="equal">
      <formula>"Baja"</formula>
    </cfRule>
    <cfRule type="cellIs" dxfId="1122" priority="43" operator="equal">
      <formula>"Muy Alta"</formula>
    </cfRule>
    <cfRule type="cellIs" dxfId="1121" priority="44" operator="equal">
      <formula>"Alta"</formula>
    </cfRule>
    <cfRule type="cellIs" dxfId="1120" priority="45" operator="equal">
      <formula>"Media"</formula>
    </cfRule>
    <cfRule type="cellIs" dxfId="1119" priority="47" operator="equal">
      <formula>"Muy Baja"</formula>
    </cfRule>
  </conditionalFormatting>
  <conditionalFormatting sqref="H64">
    <cfRule type="cellIs" dxfId="1118" priority="24" operator="equal">
      <formula>"Muy Baja"</formula>
    </cfRule>
    <cfRule type="cellIs" dxfId="1117" priority="20" operator="equal">
      <formula>"Muy Alta"</formula>
    </cfRule>
    <cfRule type="cellIs" dxfId="1116" priority="23" operator="equal">
      <formula>"Baja"</formula>
    </cfRule>
    <cfRule type="cellIs" dxfId="1115" priority="22" operator="equal">
      <formula>"Media"</formula>
    </cfRule>
    <cfRule type="cellIs" dxfId="1114" priority="21" operator="equal">
      <formula>"Alta"</formula>
    </cfRule>
  </conditionalFormatting>
  <conditionalFormatting sqref="K10:K69">
    <cfRule type="containsText" dxfId="1113" priority="1" operator="containsText" text="❌">
      <formula>NOT(ISERROR(SEARCH("❌",K10)))</formula>
    </cfRule>
  </conditionalFormatting>
  <conditionalFormatting sqref="L10 L16 L22 L28 L34 L40 L46 L52 L58 L64">
    <cfRule type="cellIs" dxfId="1112" priority="226" operator="equal">
      <formula>"Leve"</formula>
    </cfRule>
    <cfRule type="cellIs" dxfId="1111" priority="222" operator="equal">
      <formula>"Catastrófico"</formula>
    </cfRule>
    <cfRule type="cellIs" dxfId="1110" priority="223" operator="equal">
      <formula>"Mayor"</formula>
    </cfRule>
    <cfRule type="cellIs" dxfId="1109" priority="224" operator="equal">
      <formula>"Moderado"</formula>
    </cfRule>
    <cfRule type="cellIs" dxfId="1108" priority="225" operator="equal">
      <formula>"Menor"</formula>
    </cfRule>
  </conditionalFormatting>
  <conditionalFormatting sqref="N10">
    <cfRule type="cellIs" dxfId="1107" priority="221" operator="equal">
      <formula>"Bajo"</formula>
    </cfRule>
    <cfRule type="cellIs" dxfId="1106" priority="218" operator="equal">
      <formula>"Extremo"</formula>
    </cfRule>
    <cfRule type="cellIs" dxfId="1105" priority="219" operator="equal">
      <formula>"Alto"</formula>
    </cfRule>
    <cfRule type="cellIs" dxfId="1104" priority="220" operator="equal">
      <formula>"Moderado"</formula>
    </cfRule>
  </conditionalFormatting>
  <conditionalFormatting sqref="N16">
    <cfRule type="cellIs" dxfId="1103" priority="200" operator="equal">
      <formula>"Extremo"</formula>
    </cfRule>
    <cfRule type="cellIs" dxfId="1102" priority="203" operator="equal">
      <formula>"Bajo"</formula>
    </cfRule>
    <cfRule type="cellIs" dxfId="1101" priority="202" operator="equal">
      <formula>"Moderado"</formula>
    </cfRule>
    <cfRule type="cellIs" dxfId="1100" priority="201" operator="equal">
      <formula>"Alto"</formula>
    </cfRule>
  </conditionalFormatting>
  <conditionalFormatting sqref="N22">
    <cfRule type="cellIs" dxfId="1099" priority="180" operator="equal">
      <formula>"Bajo"</formula>
    </cfRule>
    <cfRule type="cellIs" dxfId="1098" priority="177" operator="equal">
      <formula>"Extremo"</formula>
    </cfRule>
    <cfRule type="cellIs" dxfId="1097" priority="178" operator="equal">
      <formula>"Alto"</formula>
    </cfRule>
    <cfRule type="cellIs" dxfId="1096" priority="179" operator="equal">
      <formula>"Moderado"</formula>
    </cfRule>
  </conditionalFormatting>
  <conditionalFormatting sqref="N28">
    <cfRule type="cellIs" dxfId="1095" priority="154" operator="equal">
      <formula>"Extremo"</formula>
    </cfRule>
    <cfRule type="cellIs" dxfId="1094" priority="155" operator="equal">
      <formula>"Alto"</formula>
    </cfRule>
    <cfRule type="cellIs" dxfId="1093" priority="156" operator="equal">
      <formula>"Moderado"</formula>
    </cfRule>
    <cfRule type="cellIs" dxfId="1092" priority="157" operator="equal">
      <formula>"Bajo"</formula>
    </cfRule>
  </conditionalFormatting>
  <conditionalFormatting sqref="N34">
    <cfRule type="cellIs" dxfId="1091" priority="132" operator="equal">
      <formula>"Alto"</formula>
    </cfRule>
    <cfRule type="cellIs" dxfId="1090" priority="131" operator="equal">
      <formula>"Extremo"</formula>
    </cfRule>
    <cfRule type="cellIs" dxfId="1089" priority="133" operator="equal">
      <formula>"Moderado"</formula>
    </cfRule>
    <cfRule type="cellIs" dxfId="1088" priority="134" operator="equal">
      <formula>"Bajo"</formula>
    </cfRule>
  </conditionalFormatting>
  <conditionalFormatting sqref="N40">
    <cfRule type="cellIs" dxfId="1087" priority="110" operator="equal">
      <formula>"Moderado"</formula>
    </cfRule>
    <cfRule type="cellIs" dxfId="1086" priority="109" operator="equal">
      <formula>"Alto"</formula>
    </cfRule>
    <cfRule type="cellIs" dxfId="1085" priority="111" operator="equal">
      <formula>"Bajo"</formula>
    </cfRule>
    <cfRule type="cellIs" dxfId="1084" priority="108" operator="equal">
      <formula>"Extremo"</formula>
    </cfRule>
  </conditionalFormatting>
  <conditionalFormatting sqref="N46">
    <cfRule type="cellIs" dxfId="1083" priority="88" operator="equal">
      <formula>"Bajo"</formula>
    </cfRule>
    <cfRule type="cellIs" dxfId="1082" priority="87" operator="equal">
      <formula>"Moderado"</formula>
    </cfRule>
    <cfRule type="cellIs" dxfId="1081" priority="86" operator="equal">
      <formula>"Alto"</formula>
    </cfRule>
    <cfRule type="cellIs" dxfId="1080" priority="85" operator="equal">
      <formula>"Extremo"</formula>
    </cfRule>
  </conditionalFormatting>
  <conditionalFormatting sqref="N52">
    <cfRule type="cellIs" dxfId="1079" priority="62" operator="equal">
      <formula>"Extremo"</formula>
    </cfRule>
    <cfRule type="cellIs" dxfId="1078" priority="63" operator="equal">
      <formula>"Alto"</formula>
    </cfRule>
    <cfRule type="cellIs" dxfId="1077" priority="65" operator="equal">
      <formula>"Bajo"</formula>
    </cfRule>
    <cfRule type="cellIs" dxfId="1076" priority="64" operator="equal">
      <formula>"Moderado"</formula>
    </cfRule>
  </conditionalFormatting>
  <conditionalFormatting sqref="N58">
    <cfRule type="cellIs" dxfId="1075" priority="39" operator="equal">
      <formula>"Extremo"</formula>
    </cfRule>
    <cfRule type="cellIs" dxfId="1074" priority="40" operator="equal">
      <formula>"Alto"</formula>
    </cfRule>
    <cfRule type="cellIs" dxfId="1073" priority="42" operator="equal">
      <formula>"Bajo"</formula>
    </cfRule>
    <cfRule type="cellIs" dxfId="1072" priority="41" operator="equal">
      <formula>"Moderado"</formula>
    </cfRule>
  </conditionalFormatting>
  <conditionalFormatting sqref="N64">
    <cfRule type="cellIs" dxfId="1071" priority="16" operator="equal">
      <formula>"Extremo"</formula>
    </cfRule>
    <cfRule type="cellIs" dxfId="1070" priority="19" operator="equal">
      <formula>"Bajo"</formula>
    </cfRule>
    <cfRule type="cellIs" dxfId="1069" priority="18" operator="equal">
      <formula>"Moderado"</formula>
    </cfRule>
    <cfRule type="cellIs" dxfId="1068" priority="17" operator="equal">
      <formula>"Alto"</formula>
    </cfRule>
  </conditionalFormatting>
  <conditionalFormatting sqref="Y10:Y69">
    <cfRule type="cellIs" dxfId="1067" priority="15" operator="equal">
      <formula>"Muy Baja"</formula>
    </cfRule>
    <cfRule type="cellIs" dxfId="1066" priority="13" operator="equal">
      <formula>"Media"</formula>
    </cfRule>
    <cfRule type="cellIs" dxfId="1065" priority="12" operator="equal">
      <formula>"Alta"</formula>
    </cfRule>
    <cfRule type="cellIs" dxfId="1064" priority="11" operator="equal">
      <formula>"Muy Alta"</formula>
    </cfRule>
    <cfRule type="cellIs" dxfId="1063" priority="14" operator="equal">
      <formula>"Baja"</formula>
    </cfRule>
  </conditionalFormatting>
  <conditionalFormatting sqref="AA10:AA69">
    <cfRule type="cellIs" dxfId="1062" priority="10" operator="equal">
      <formula>"Leve"</formula>
    </cfRule>
    <cfRule type="cellIs" dxfId="1061" priority="9" operator="equal">
      <formula>"Menor"</formula>
    </cfRule>
    <cfRule type="cellIs" dxfId="1060" priority="7" operator="equal">
      <formula>"Mayor"</formula>
    </cfRule>
    <cfRule type="cellIs" dxfId="1059" priority="6" operator="equal">
      <formula>"Catastrófico"</formula>
    </cfRule>
    <cfRule type="cellIs" dxfId="1058" priority="8" operator="equal">
      <formula>"Moderado"</formula>
    </cfRule>
  </conditionalFormatting>
  <conditionalFormatting sqref="AC10:AC69">
    <cfRule type="cellIs" dxfId="1057" priority="2" operator="equal">
      <formula>"Extremo"</formula>
    </cfRule>
    <cfRule type="cellIs" dxfId="1056" priority="5" operator="equal">
      <formula>"Bajo"</formula>
    </cfRule>
    <cfRule type="cellIs" dxfId="1055" priority="4" operator="equal">
      <formula>"Moderado"</formula>
    </cfRule>
    <cfRule type="cellIs" dxfId="1054" priority="3" operator="equal">
      <formula>"Alto"</formula>
    </cfRule>
  </conditionalFormatting>
  <pageMargins left="0.75"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M9" zoomScale="57" zoomScaleNormal="57" workbookViewId="0">
      <selection activeCell="AJ11" sqref="AJ11"/>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330</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331</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332</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132</v>
      </c>
      <c r="C10" s="218" t="s">
        <v>215</v>
      </c>
      <c r="D10" s="218" t="s">
        <v>217</v>
      </c>
      <c r="E10" s="230" t="s">
        <v>216</v>
      </c>
      <c r="F10" s="218" t="s">
        <v>123</v>
      </c>
      <c r="G10" s="221">
        <v>12</v>
      </c>
      <c r="H10" s="224" t="str">
        <f>IF(G10&lt;=0,"",IF(G10&lt;=2,"Muy Baja",IF(G10&lt;=24,"Baja",IF(G10&lt;=500,"Media",IF(G10&lt;=5000,"Alta","Muy Alta")))))</f>
        <v>Baja</v>
      </c>
      <c r="I10" s="212">
        <f>IF(H10="","",IF(H10="Muy Baja",0.2,IF(H10="Baja",0.4,IF(H10="Media",0.6,IF(H10="Alta",0.8,IF(H10="Muy Alta",1,))))))</f>
        <v>0.4</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261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383</v>
      </c>
      <c r="AF10" s="133" t="s">
        <v>314</v>
      </c>
      <c r="AG10" s="135">
        <v>46022</v>
      </c>
      <c r="AH10" s="135">
        <v>46009</v>
      </c>
      <c r="AI10" s="133" t="s">
        <v>384</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362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23</v>
      </c>
      <c r="W11" s="126" t="s">
        <v>119</v>
      </c>
      <c r="X11" s="128">
        <f>IFERROR(IF(AND(Q10="Probabilidad",Q11="Probabilidad"),(Z10-(+Z10*T11)),IF(Q11="Probabilidad",(I10-(+I10*T11)),IF(Q11="Impacto",Z10,""))),"")</f>
        <v>0.14399999999999999</v>
      </c>
      <c r="Y11" s="129" t="str">
        <f t="shared" ref="Y11:Y69" si="1">IFERROR(IF(X11="","",IF(X11&lt;=0.2,"Muy Baja",IF(X11&lt;=0.4,"Baja",IF(X11&lt;=0.6,"Media",IF(X11&lt;=0.8,"Alta","Muy Alta"))))),"")</f>
        <v>Muy Baja</v>
      </c>
      <c r="Z11" s="130">
        <f t="shared" ref="Z11:Z15" si="2">+X11</f>
        <v>0.14399999999999999</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24" t="s">
        <v>363</v>
      </c>
      <c r="AF11" s="133" t="s">
        <v>262</v>
      </c>
      <c r="AG11" s="135">
        <v>46022</v>
      </c>
      <c r="AH11" s="135">
        <v>46009</v>
      </c>
      <c r="AI11" s="133" t="s">
        <v>385</v>
      </c>
      <c r="AJ11" s="134"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36"/>
      <c r="E16" s="236"/>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37"/>
      <c r="E17" s="237"/>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t="s">
        <v>136</v>
      </c>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37"/>
      <c r="E18" s="237"/>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36"/>
      <c r="E19" s="236"/>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37"/>
      <c r="E20" s="237"/>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37"/>
      <c r="E21" s="237"/>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7">
    <mergeCell ref="F64:F69"/>
    <mergeCell ref="G64:G69"/>
    <mergeCell ref="F58:F63"/>
    <mergeCell ref="G58:G63"/>
    <mergeCell ref="N64:N69"/>
    <mergeCell ref="B70:AJ70"/>
    <mergeCell ref="H64:H69"/>
    <mergeCell ref="I64:I69"/>
    <mergeCell ref="J64:J69"/>
    <mergeCell ref="K64:K69"/>
    <mergeCell ref="L64:L69"/>
    <mergeCell ref="M64:M69"/>
    <mergeCell ref="L58:L63"/>
    <mergeCell ref="M58:M63"/>
    <mergeCell ref="N58:N63"/>
    <mergeCell ref="H58:H63"/>
    <mergeCell ref="I58:I63"/>
    <mergeCell ref="J58:J63"/>
    <mergeCell ref="K58:K63"/>
    <mergeCell ref="A58:A63"/>
    <mergeCell ref="B58:B63"/>
    <mergeCell ref="C58:C63"/>
    <mergeCell ref="D58:D63"/>
    <mergeCell ref="E58:E63"/>
    <mergeCell ref="A64:A69"/>
    <mergeCell ref="B64:B69"/>
    <mergeCell ref="C64:C69"/>
    <mergeCell ref="D64:D69"/>
    <mergeCell ref="E64:E69"/>
    <mergeCell ref="N46:N51"/>
    <mergeCell ref="A52:A57"/>
    <mergeCell ref="B52:B57"/>
    <mergeCell ref="C52:C57"/>
    <mergeCell ref="D52:D57"/>
    <mergeCell ref="E52:E57"/>
    <mergeCell ref="F52:F57"/>
    <mergeCell ref="G52:G57"/>
    <mergeCell ref="H52:H57"/>
    <mergeCell ref="I52:I57"/>
    <mergeCell ref="H46:H51"/>
    <mergeCell ref="I46:I51"/>
    <mergeCell ref="J46:J51"/>
    <mergeCell ref="K46:K51"/>
    <mergeCell ref="L46:L51"/>
    <mergeCell ref="M46:M51"/>
    <mergeCell ref="J52:J57"/>
    <mergeCell ref="K52:K57"/>
    <mergeCell ref="L52:L57"/>
    <mergeCell ref="M52:M57"/>
    <mergeCell ref="N52:N57"/>
    <mergeCell ref="A46:A51"/>
    <mergeCell ref="B46:B51"/>
    <mergeCell ref="C46:C51"/>
    <mergeCell ref="D46:D51"/>
    <mergeCell ref="E46:E51"/>
    <mergeCell ref="F46:F51"/>
    <mergeCell ref="G46:G51"/>
    <mergeCell ref="F40:F45"/>
    <mergeCell ref="G40:G45"/>
    <mergeCell ref="J34:J39"/>
    <mergeCell ref="K34:K39"/>
    <mergeCell ref="L34:L39"/>
    <mergeCell ref="M34:M39"/>
    <mergeCell ref="N34:N39"/>
    <mergeCell ref="A40:A45"/>
    <mergeCell ref="B40:B45"/>
    <mergeCell ref="C40:C45"/>
    <mergeCell ref="D40:D45"/>
    <mergeCell ref="E40:E45"/>
    <mergeCell ref="L40:L45"/>
    <mergeCell ref="M40:M45"/>
    <mergeCell ref="N40:N45"/>
    <mergeCell ref="H40:H45"/>
    <mergeCell ref="I40:I45"/>
    <mergeCell ref="J40:J45"/>
    <mergeCell ref="K40:K45"/>
    <mergeCell ref="A34:A39"/>
    <mergeCell ref="B34:B39"/>
    <mergeCell ref="C34:C39"/>
    <mergeCell ref="D34:D39"/>
    <mergeCell ref="E34:E39"/>
    <mergeCell ref="F34:F39"/>
    <mergeCell ref="G34:G39"/>
    <mergeCell ref="H34:H39"/>
    <mergeCell ref="I34:I39"/>
    <mergeCell ref="N22:N27"/>
    <mergeCell ref="A28:A33"/>
    <mergeCell ref="B28:B33"/>
    <mergeCell ref="C28:C33"/>
    <mergeCell ref="D28:D33"/>
    <mergeCell ref="E28:E33"/>
    <mergeCell ref="F28:F33"/>
    <mergeCell ref="G28:G33"/>
    <mergeCell ref="F22:F27"/>
    <mergeCell ref="G22:G27"/>
    <mergeCell ref="H22:H27"/>
    <mergeCell ref="I22:I27"/>
    <mergeCell ref="J22:J27"/>
    <mergeCell ref="K22:K27"/>
    <mergeCell ref="N28:N33"/>
    <mergeCell ref="H28:H33"/>
    <mergeCell ref="I28:I33"/>
    <mergeCell ref="J28:J33"/>
    <mergeCell ref="K28:K33"/>
    <mergeCell ref="L28:L33"/>
    <mergeCell ref="M28:M33"/>
    <mergeCell ref="A22:A27"/>
    <mergeCell ref="B22:B27"/>
    <mergeCell ref="C22:C27"/>
    <mergeCell ref="D22:D27"/>
    <mergeCell ref="E22:E27"/>
    <mergeCell ref="I16:I21"/>
    <mergeCell ref="J16:J21"/>
    <mergeCell ref="L22:L27"/>
    <mergeCell ref="M22:M27"/>
    <mergeCell ref="K16:K21"/>
    <mergeCell ref="L16:L21"/>
    <mergeCell ref="M16:M21"/>
    <mergeCell ref="N16:N21"/>
    <mergeCell ref="M10:M15"/>
    <mergeCell ref="N10:N15"/>
    <mergeCell ref="A16:A21"/>
    <mergeCell ref="B16:B21"/>
    <mergeCell ref="C16:C21"/>
    <mergeCell ref="D16:D18"/>
    <mergeCell ref="E16:E18"/>
    <mergeCell ref="F16:F21"/>
    <mergeCell ref="G16:G21"/>
    <mergeCell ref="H16:H21"/>
    <mergeCell ref="G10:G15"/>
    <mergeCell ref="H10:H15"/>
    <mergeCell ref="I10:I15"/>
    <mergeCell ref="J10:J15"/>
    <mergeCell ref="K10:K15"/>
    <mergeCell ref="L10:L15"/>
    <mergeCell ref="D19:D21"/>
    <mergeCell ref="E19:E21"/>
    <mergeCell ref="A10:A15"/>
    <mergeCell ref="B10:B15"/>
    <mergeCell ref="C10:C15"/>
    <mergeCell ref="D10:D15"/>
    <mergeCell ref="E10:E15"/>
    <mergeCell ref="AG8:AG9"/>
    <mergeCell ref="AH8:AH9"/>
    <mergeCell ref="AI8:AI9"/>
    <mergeCell ref="AJ8:AJ9"/>
    <mergeCell ref="AD8:AD9"/>
    <mergeCell ref="AE8:AE9"/>
    <mergeCell ref="AF8:AF9"/>
    <mergeCell ref="F10:F15"/>
    <mergeCell ref="AA8:AA9"/>
    <mergeCell ref="AB8:AB9"/>
    <mergeCell ref="AC8:AC9"/>
    <mergeCell ref="P8:P9"/>
    <mergeCell ref="Q8:Q9"/>
    <mergeCell ref="R8:W8"/>
    <mergeCell ref="X8:X9"/>
    <mergeCell ref="Y8:Y9"/>
    <mergeCell ref="Z8:Z9"/>
    <mergeCell ref="J8:J9"/>
    <mergeCell ref="K8:K9"/>
    <mergeCell ref="L8:L9"/>
    <mergeCell ref="M8:M9"/>
    <mergeCell ref="N8:N9"/>
    <mergeCell ref="O8:O9"/>
    <mergeCell ref="A8:A9"/>
    <mergeCell ref="B8:B9"/>
    <mergeCell ref="C8:C9"/>
    <mergeCell ref="D8:D9"/>
    <mergeCell ref="E8:E9"/>
    <mergeCell ref="F8:F9"/>
    <mergeCell ref="G8:G9"/>
    <mergeCell ref="H8:H9"/>
    <mergeCell ref="I8:I9"/>
    <mergeCell ref="A6:B6"/>
    <mergeCell ref="C6:N6"/>
    <mergeCell ref="A7:G7"/>
    <mergeCell ref="H7:N7"/>
    <mergeCell ref="O7:W7"/>
    <mergeCell ref="X7:AD7"/>
    <mergeCell ref="A1:AJ2"/>
    <mergeCell ref="A4:B4"/>
    <mergeCell ref="C4:N4"/>
    <mergeCell ref="O4:Q4"/>
    <mergeCell ref="A5:B5"/>
    <mergeCell ref="C5:N5"/>
    <mergeCell ref="AE7:AJ7"/>
  </mergeCells>
  <conditionalFormatting sqref="H10 H16">
    <cfRule type="cellIs" dxfId="1053" priority="231" operator="equal">
      <formula>"Muy Baja"</formula>
    </cfRule>
    <cfRule type="cellIs" dxfId="1052" priority="227" operator="equal">
      <formula>"Muy Alta"</formula>
    </cfRule>
    <cfRule type="cellIs" dxfId="1051" priority="230" operator="equal">
      <formula>"Baja"</formula>
    </cfRule>
    <cfRule type="cellIs" dxfId="1050" priority="229" operator="equal">
      <formula>"Media"</formula>
    </cfRule>
    <cfRule type="cellIs" dxfId="1049" priority="228" operator="equal">
      <formula>"Alta"</formula>
    </cfRule>
  </conditionalFormatting>
  <conditionalFormatting sqref="H22">
    <cfRule type="cellIs" dxfId="1048" priority="182" operator="equal">
      <formula>"Alta"</formula>
    </cfRule>
    <cfRule type="cellIs" dxfId="1047" priority="185" operator="equal">
      <formula>"Muy Baja"</formula>
    </cfRule>
    <cfRule type="cellIs" dxfId="1046" priority="181" operator="equal">
      <formula>"Muy Alta"</formula>
    </cfRule>
    <cfRule type="cellIs" dxfId="1045" priority="184" operator="equal">
      <formula>"Baja"</formula>
    </cfRule>
    <cfRule type="cellIs" dxfId="1044" priority="183" operator="equal">
      <formula>"Media"</formula>
    </cfRule>
  </conditionalFormatting>
  <conditionalFormatting sqref="H28">
    <cfRule type="cellIs" dxfId="1043" priority="162" operator="equal">
      <formula>"Muy Baja"</formula>
    </cfRule>
    <cfRule type="cellIs" dxfId="1042" priority="160" operator="equal">
      <formula>"Media"</formula>
    </cfRule>
    <cfRule type="cellIs" dxfId="1041" priority="158" operator="equal">
      <formula>"Muy Alta"</formula>
    </cfRule>
    <cfRule type="cellIs" dxfId="1040" priority="159" operator="equal">
      <formula>"Alta"</formula>
    </cfRule>
    <cfRule type="cellIs" dxfId="1039" priority="161" operator="equal">
      <formula>"Baja"</formula>
    </cfRule>
  </conditionalFormatting>
  <conditionalFormatting sqref="H34">
    <cfRule type="cellIs" dxfId="1038" priority="136" operator="equal">
      <formula>"Alta"</formula>
    </cfRule>
    <cfRule type="cellIs" dxfId="1037" priority="135" operator="equal">
      <formula>"Muy Alta"</formula>
    </cfRule>
    <cfRule type="cellIs" dxfId="1036" priority="137" operator="equal">
      <formula>"Media"</formula>
    </cfRule>
    <cfRule type="cellIs" dxfId="1035" priority="138" operator="equal">
      <formula>"Baja"</formula>
    </cfRule>
    <cfRule type="cellIs" dxfId="1034" priority="139" operator="equal">
      <formula>"Muy Baja"</formula>
    </cfRule>
  </conditionalFormatting>
  <conditionalFormatting sqref="H40">
    <cfRule type="cellIs" dxfId="1033" priority="112" operator="equal">
      <formula>"Muy Alta"</formula>
    </cfRule>
    <cfRule type="cellIs" dxfId="1032" priority="114" operator="equal">
      <formula>"Media"</formula>
    </cfRule>
    <cfRule type="cellIs" dxfId="1031" priority="116" operator="equal">
      <formula>"Muy Baja"</formula>
    </cfRule>
    <cfRule type="cellIs" dxfId="1030" priority="115" operator="equal">
      <formula>"Baja"</formula>
    </cfRule>
    <cfRule type="cellIs" dxfId="1029" priority="113" operator="equal">
      <formula>"Alta"</formula>
    </cfRule>
  </conditionalFormatting>
  <conditionalFormatting sqref="H46">
    <cfRule type="cellIs" dxfId="1028" priority="93" operator="equal">
      <formula>"Muy Baja"</formula>
    </cfRule>
    <cfRule type="cellIs" dxfId="1027" priority="89" operator="equal">
      <formula>"Muy Alta"</formula>
    </cfRule>
    <cfRule type="cellIs" dxfId="1026" priority="90" operator="equal">
      <formula>"Alta"</formula>
    </cfRule>
    <cfRule type="cellIs" dxfId="1025" priority="91" operator="equal">
      <formula>"Media"</formula>
    </cfRule>
    <cfRule type="cellIs" dxfId="1024" priority="92" operator="equal">
      <formula>"Baja"</formula>
    </cfRule>
  </conditionalFormatting>
  <conditionalFormatting sqref="H52">
    <cfRule type="cellIs" dxfId="1023" priority="66" operator="equal">
      <formula>"Muy Alta"</formula>
    </cfRule>
    <cfRule type="cellIs" dxfId="1022" priority="68" operator="equal">
      <formula>"Media"</formula>
    </cfRule>
    <cfRule type="cellIs" dxfId="1021" priority="69" operator="equal">
      <formula>"Baja"</formula>
    </cfRule>
    <cfRule type="cellIs" dxfId="1020" priority="70" operator="equal">
      <formula>"Muy Baja"</formula>
    </cfRule>
    <cfRule type="cellIs" dxfId="1019" priority="67" operator="equal">
      <formula>"Alta"</formula>
    </cfRule>
  </conditionalFormatting>
  <conditionalFormatting sqref="H58">
    <cfRule type="cellIs" dxfId="1018" priority="46" operator="equal">
      <formula>"Baja"</formula>
    </cfRule>
    <cfRule type="cellIs" dxfId="1017" priority="43" operator="equal">
      <formula>"Muy Alta"</formula>
    </cfRule>
    <cfRule type="cellIs" dxfId="1016" priority="44" operator="equal">
      <formula>"Alta"</formula>
    </cfRule>
    <cfRule type="cellIs" dxfId="1015" priority="45" operator="equal">
      <formula>"Media"</formula>
    </cfRule>
    <cfRule type="cellIs" dxfId="1014" priority="47" operator="equal">
      <formula>"Muy Baja"</formula>
    </cfRule>
  </conditionalFormatting>
  <conditionalFormatting sqref="H64">
    <cfRule type="cellIs" dxfId="1013" priority="24" operator="equal">
      <formula>"Muy Baja"</formula>
    </cfRule>
    <cfRule type="cellIs" dxfId="1012" priority="20" operator="equal">
      <formula>"Muy Alta"</formula>
    </cfRule>
    <cfRule type="cellIs" dxfId="1011" priority="23" operator="equal">
      <formula>"Baja"</formula>
    </cfRule>
    <cfRule type="cellIs" dxfId="1010" priority="22" operator="equal">
      <formula>"Media"</formula>
    </cfRule>
    <cfRule type="cellIs" dxfId="1009" priority="21" operator="equal">
      <formula>"Alta"</formula>
    </cfRule>
  </conditionalFormatting>
  <conditionalFormatting sqref="K10:K69">
    <cfRule type="containsText" dxfId="1008" priority="1" operator="containsText" text="❌">
      <formula>NOT(ISERROR(SEARCH("❌",K10)))</formula>
    </cfRule>
  </conditionalFormatting>
  <conditionalFormatting sqref="L10 L16 L22 L28 L34 L40 L46 L52 L58 L64">
    <cfRule type="cellIs" dxfId="1007" priority="226" operator="equal">
      <formula>"Leve"</formula>
    </cfRule>
    <cfRule type="cellIs" dxfId="1006" priority="222" operator="equal">
      <formula>"Catastrófico"</formula>
    </cfRule>
    <cfRule type="cellIs" dxfId="1005" priority="223" operator="equal">
      <formula>"Mayor"</formula>
    </cfRule>
    <cfRule type="cellIs" dxfId="1004" priority="224" operator="equal">
      <formula>"Moderado"</formula>
    </cfRule>
    <cfRule type="cellIs" dxfId="1003" priority="225" operator="equal">
      <formula>"Menor"</formula>
    </cfRule>
  </conditionalFormatting>
  <conditionalFormatting sqref="N10">
    <cfRule type="cellIs" dxfId="1002" priority="221" operator="equal">
      <formula>"Bajo"</formula>
    </cfRule>
    <cfRule type="cellIs" dxfId="1001" priority="218" operator="equal">
      <formula>"Extremo"</formula>
    </cfRule>
    <cfRule type="cellIs" dxfId="1000" priority="219" operator="equal">
      <formula>"Alto"</formula>
    </cfRule>
    <cfRule type="cellIs" dxfId="999" priority="220" operator="equal">
      <formula>"Moderado"</formula>
    </cfRule>
  </conditionalFormatting>
  <conditionalFormatting sqref="N16">
    <cfRule type="cellIs" dxfId="998" priority="200" operator="equal">
      <formula>"Extremo"</formula>
    </cfRule>
    <cfRule type="cellIs" dxfId="997" priority="203" operator="equal">
      <formula>"Bajo"</formula>
    </cfRule>
    <cfRule type="cellIs" dxfId="996" priority="202" operator="equal">
      <formula>"Moderado"</formula>
    </cfRule>
    <cfRule type="cellIs" dxfId="995" priority="201" operator="equal">
      <formula>"Alto"</formula>
    </cfRule>
  </conditionalFormatting>
  <conditionalFormatting sqref="N22">
    <cfRule type="cellIs" dxfId="994" priority="180" operator="equal">
      <formula>"Bajo"</formula>
    </cfRule>
    <cfRule type="cellIs" dxfId="993" priority="177" operator="equal">
      <formula>"Extremo"</formula>
    </cfRule>
    <cfRule type="cellIs" dxfId="992" priority="178" operator="equal">
      <formula>"Alto"</formula>
    </cfRule>
    <cfRule type="cellIs" dxfId="991" priority="179" operator="equal">
      <formula>"Moderado"</formula>
    </cfRule>
  </conditionalFormatting>
  <conditionalFormatting sqref="N28">
    <cfRule type="cellIs" dxfId="990" priority="154" operator="equal">
      <formula>"Extremo"</formula>
    </cfRule>
    <cfRule type="cellIs" dxfId="989" priority="155" operator="equal">
      <formula>"Alto"</formula>
    </cfRule>
    <cfRule type="cellIs" dxfId="988" priority="156" operator="equal">
      <formula>"Moderado"</formula>
    </cfRule>
    <cfRule type="cellIs" dxfId="987" priority="157" operator="equal">
      <formula>"Bajo"</formula>
    </cfRule>
  </conditionalFormatting>
  <conditionalFormatting sqref="N34">
    <cfRule type="cellIs" dxfId="986" priority="132" operator="equal">
      <formula>"Alto"</formula>
    </cfRule>
    <cfRule type="cellIs" dxfId="985" priority="131" operator="equal">
      <formula>"Extremo"</formula>
    </cfRule>
    <cfRule type="cellIs" dxfId="984" priority="133" operator="equal">
      <formula>"Moderado"</formula>
    </cfRule>
    <cfRule type="cellIs" dxfId="983" priority="134" operator="equal">
      <formula>"Bajo"</formula>
    </cfRule>
  </conditionalFormatting>
  <conditionalFormatting sqref="N40">
    <cfRule type="cellIs" dxfId="982" priority="110" operator="equal">
      <formula>"Moderado"</formula>
    </cfRule>
    <cfRule type="cellIs" dxfId="981" priority="109" operator="equal">
      <formula>"Alto"</formula>
    </cfRule>
    <cfRule type="cellIs" dxfId="980" priority="111" operator="equal">
      <formula>"Bajo"</formula>
    </cfRule>
    <cfRule type="cellIs" dxfId="979" priority="108" operator="equal">
      <formula>"Extremo"</formula>
    </cfRule>
  </conditionalFormatting>
  <conditionalFormatting sqref="N46">
    <cfRule type="cellIs" dxfId="978" priority="88" operator="equal">
      <formula>"Bajo"</formula>
    </cfRule>
    <cfRule type="cellIs" dxfId="977" priority="87" operator="equal">
      <formula>"Moderado"</formula>
    </cfRule>
    <cfRule type="cellIs" dxfId="976" priority="86" operator="equal">
      <formula>"Alto"</formula>
    </cfRule>
    <cfRule type="cellIs" dxfId="975" priority="85" operator="equal">
      <formula>"Extremo"</formula>
    </cfRule>
  </conditionalFormatting>
  <conditionalFormatting sqref="N52">
    <cfRule type="cellIs" dxfId="974" priority="62" operator="equal">
      <formula>"Extremo"</formula>
    </cfRule>
    <cfRule type="cellIs" dxfId="973" priority="63" operator="equal">
      <formula>"Alto"</formula>
    </cfRule>
    <cfRule type="cellIs" dxfId="972" priority="65" operator="equal">
      <formula>"Bajo"</formula>
    </cfRule>
    <cfRule type="cellIs" dxfId="971" priority="64" operator="equal">
      <formula>"Moderado"</formula>
    </cfRule>
  </conditionalFormatting>
  <conditionalFormatting sqref="N58">
    <cfRule type="cellIs" dxfId="970" priority="39" operator="equal">
      <formula>"Extremo"</formula>
    </cfRule>
    <cfRule type="cellIs" dxfId="969" priority="40" operator="equal">
      <formula>"Alto"</formula>
    </cfRule>
    <cfRule type="cellIs" dxfId="968" priority="42" operator="equal">
      <formula>"Bajo"</formula>
    </cfRule>
    <cfRule type="cellIs" dxfId="967" priority="41" operator="equal">
      <formula>"Moderado"</formula>
    </cfRule>
  </conditionalFormatting>
  <conditionalFormatting sqref="N64">
    <cfRule type="cellIs" dxfId="966" priority="16" operator="equal">
      <formula>"Extremo"</formula>
    </cfRule>
    <cfRule type="cellIs" dxfId="965" priority="19" operator="equal">
      <formula>"Bajo"</formula>
    </cfRule>
    <cfRule type="cellIs" dxfId="964" priority="18" operator="equal">
      <formula>"Moderado"</formula>
    </cfRule>
    <cfRule type="cellIs" dxfId="963" priority="17" operator="equal">
      <formula>"Alto"</formula>
    </cfRule>
  </conditionalFormatting>
  <conditionalFormatting sqref="Y10:Y69">
    <cfRule type="cellIs" dxfId="962" priority="15" operator="equal">
      <formula>"Muy Baja"</formula>
    </cfRule>
    <cfRule type="cellIs" dxfId="961" priority="13" operator="equal">
      <formula>"Media"</formula>
    </cfRule>
    <cfRule type="cellIs" dxfId="960" priority="12" operator="equal">
      <formula>"Alta"</formula>
    </cfRule>
    <cfRule type="cellIs" dxfId="959" priority="11" operator="equal">
      <formula>"Muy Alta"</formula>
    </cfRule>
    <cfRule type="cellIs" dxfId="958" priority="14" operator="equal">
      <formula>"Baja"</formula>
    </cfRule>
  </conditionalFormatting>
  <conditionalFormatting sqref="AA10:AA69">
    <cfRule type="cellIs" dxfId="957" priority="10" operator="equal">
      <formula>"Leve"</formula>
    </cfRule>
    <cfRule type="cellIs" dxfId="956" priority="9" operator="equal">
      <formula>"Menor"</formula>
    </cfRule>
    <cfRule type="cellIs" dxfId="955" priority="7" operator="equal">
      <formula>"Mayor"</formula>
    </cfRule>
    <cfRule type="cellIs" dxfId="954" priority="6" operator="equal">
      <formula>"Catastrófico"</formula>
    </cfRule>
    <cfRule type="cellIs" dxfId="953" priority="8" operator="equal">
      <formula>"Moderado"</formula>
    </cfRule>
  </conditionalFormatting>
  <conditionalFormatting sqref="AC10:AC69">
    <cfRule type="cellIs" dxfId="952" priority="2" operator="equal">
      <formula>"Extremo"</formula>
    </cfRule>
    <cfRule type="cellIs" dxfId="951" priority="5" operator="equal">
      <formula>"Bajo"</formula>
    </cfRule>
    <cfRule type="cellIs" dxfId="950" priority="4" operator="equal">
      <formula>"Moderado"</formula>
    </cfRule>
    <cfRule type="cellIs" dxfId="94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R8" zoomScale="59" zoomScaleNormal="59" workbookViewId="0">
      <selection activeCell="AH10" sqref="AH10"/>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333</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334</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335</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266</v>
      </c>
      <c r="D10" s="218" t="s">
        <v>231</v>
      </c>
      <c r="E10" s="230" t="s">
        <v>265</v>
      </c>
      <c r="F10" s="218" t="s">
        <v>123</v>
      </c>
      <c r="G10" s="221">
        <v>26</v>
      </c>
      <c r="H10" s="224" t="str">
        <f>IF(G10&lt;=0,"",IF(G10&lt;=2,"Muy Baja",IF(G10&lt;=24,"Baja",IF(G10&lt;=500,"Media",IF(G10&lt;=5000,"Alta","Muy Alta")))))</f>
        <v>Media</v>
      </c>
      <c r="I10" s="212">
        <f>IF(H10="","",IF(H10="Muy Baja",0.2,IF(H10="Baja",0.4,IF(H10="Media",0.6,IF(H10="Alta",0.8,IF(H10="Muy Alta",1,))))))</f>
        <v>0.6</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272</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273</v>
      </c>
      <c r="AF10" s="133" t="s">
        <v>250</v>
      </c>
      <c r="AG10" s="135">
        <v>46022</v>
      </c>
      <c r="AH10" s="135">
        <v>46009</v>
      </c>
      <c r="AI10" s="133" t="s">
        <v>274</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18"/>
      <c r="E16" s="230"/>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948" priority="105" operator="equal">
      <formula>"Muy Baja"</formula>
    </cfRule>
    <cfRule type="cellIs" dxfId="947" priority="101" operator="equal">
      <formula>"Muy Alta"</formula>
    </cfRule>
    <cfRule type="cellIs" dxfId="946" priority="104" operator="equal">
      <formula>"Baja"</formula>
    </cfRule>
    <cfRule type="cellIs" dxfId="945" priority="103" operator="equal">
      <formula>"Media"</formula>
    </cfRule>
    <cfRule type="cellIs" dxfId="944" priority="102" operator="equal">
      <formula>"Alta"</formula>
    </cfRule>
  </conditionalFormatting>
  <conditionalFormatting sqref="H22">
    <cfRule type="cellIs" dxfId="943" priority="84" operator="equal">
      <formula>"Alta"</formula>
    </cfRule>
    <cfRule type="cellIs" dxfId="942" priority="87" operator="equal">
      <formula>"Muy Baja"</formula>
    </cfRule>
    <cfRule type="cellIs" dxfId="941" priority="83" operator="equal">
      <formula>"Muy Alta"</formula>
    </cfRule>
    <cfRule type="cellIs" dxfId="940" priority="86" operator="equal">
      <formula>"Baja"</formula>
    </cfRule>
    <cfRule type="cellIs" dxfId="939" priority="85" operator="equal">
      <formula>"Media"</formula>
    </cfRule>
  </conditionalFormatting>
  <conditionalFormatting sqref="H28">
    <cfRule type="cellIs" dxfId="938" priority="78" operator="equal">
      <formula>"Muy Baja"</formula>
    </cfRule>
    <cfRule type="cellIs" dxfId="937" priority="76" operator="equal">
      <formula>"Media"</formula>
    </cfRule>
    <cfRule type="cellIs" dxfId="936" priority="74" operator="equal">
      <formula>"Muy Alta"</formula>
    </cfRule>
    <cfRule type="cellIs" dxfId="935" priority="75" operator="equal">
      <formula>"Alta"</formula>
    </cfRule>
    <cfRule type="cellIs" dxfId="934" priority="77" operator="equal">
      <formula>"Baja"</formula>
    </cfRule>
  </conditionalFormatting>
  <conditionalFormatting sqref="H34">
    <cfRule type="cellIs" dxfId="933" priority="66" operator="equal">
      <formula>"Alta"</formula>
    </cfRule>
    <cfRule type="cellIs" dxfId="932" priority="65" operator="equal">
      <formula>"Muy Alta"</formula>
    </cfRule>
    <cfRule type="cellIs" dxfId="931" priority="67" operator="equal">
      <formula>"Media"</formula>
    </cfRule>
    <cfRule type="cellIs" dxfId="930" priority="68" operator="equal">
      <formula>"Baja"</formula>
    </cfRule>
    <cfRule type="cellIs" dxfId="929" priority="69" operator="equal">
      <formula>"Muy Baja"</formula>
    </cfRule>
  </conditionalFormatting>
  <conditionalFormatting sqref="H40">
    <cfRule type="cellIs" dxfId="928" priority="56" operator="equal">
      <formula>"Muy Alta"</formula>
    </cfRule>
    <cfRule type="cellIs" dxfId="927" priority="58" operator="equal">
      <formula>"Media"</formula>
    </cfRule>
    <cfRule type="cellIs" dxfId="926" priority="60" operator="equal">
      <formula>"Muy Baja"</formula>
    </cfRule>
    <cfRule type="cellIs" dxfId="925" priority="59" operator="equal">
      <formula>"Baja"</formula>
    </cfRule>
    <cfRule type="cellIs" dxfId="924" priority="57" operator="equal">
      <formula>"Alta"</formula>
    </cfRule>
  </conditionalFormatting>
  <conditionalFormatting sqref="H46">
    <cfRule type="cellIs" dxfId="923" priority="51" operator="equal">
      <formula>"Muy Baja"</formula>
    </cfRule>
    <cfRule type="cellIs" dxfId="922" priority="47" operator="equal">
      <formula>"Muy Alta"</formula>
    </cfRule>
    <cfRule type="cellIs" dxfId="921" priority="48" operator="equal">
      <formula>"Alta"</formula>
    </cfRule>
    <cfRule type="cellIs" dxfId="920" priority="49" operator="equal">
      <formula>"Media"</formula>
    </cfRule>
    <cfRule type="cellIs" dxfId="919" priority="50" operator="equal">
      <formula>"Baja"</formula>
    </cfRule>
  </conditionalFormatting>
  <conditionalFormatting sqref="H52">
    <cfRule type="cellIs" dxfId="918" priority="38" operator="equal">
      <formula>"Muy Alta"</formula>
    </cfRule>
    <cfRule type="cellIs" dxfId="917" priority="40" operator="equal">
      <formula>"Media"</formula>
    </cfRule>
    <cfRule type="cellIs" dxfId="916" priority="41" operator="equal">
      <formula>"Baja"</formula>
    </cfRule>
    <cfRule type="cellIs" dxfId="915" priority="42" operator="equal">
      <formula>"Muy Baja"</formula>
    </cfRule>
    <cfRule type="cellIs" dxfId="914" priority="39" operator="equal">
      <formula>"Alta"</formula>
    </cfRule>
  </conditionalFormatting>
  <conditionalFormatting sqref="H58">
    <cfRule type="cellIs" dxfId="913" priority="32" operator="equal">
      <formula>"Baja"</formula>
    </cfRule>
    <cfRule type="cellIs" dxfId="912" priority="29" operator="equal">
      <formula>"Muy Alta"</formula>
    </cfRule>
    <cfRule type="cellIs" dxfId="911" priority="30" operator="equal">
      <formula>"Alta"</formula>
    </cfRule>
    <cfRule type="cellIs" dxfId="910" priority="31" operator="equal">
      <formula>"Media"</formula>
    </cfRule>
    <cfRule type="cellIs" dxfId="909" priority="33" operator="equal">
      <formula>"Muy Baja"</formula>
    </cfRule>
  </conditionalFormatting>
  <conditionalFormatting sqref="H64">
    <cfRule type="cellIs" dxfId="908" priority="24" operator="equal">
      <formula>"Muy Baja"</formula>
    </cfRule>
    <cfRule type="cellIs" dxfId="907" priority="20" operator="equal">
      <formula>"Muy Alta"</formula>
    </cfRule>
    <cfRule type="cellIs" dxfId="906" priority="23" operator="equal">
      <formula>"Baja"</formula>
    </cfRule>
    <cfRule type="cellIs" dxfId="905" priority="22" operator="equal">
      <formula>"Media"</formula>
    </cfRule>
    <cfRule type="cellIs" dxfId="904" priority="21" operator="equal">
      <formula>"Alta"</formula>
    </cfRule>
  </conditionalFormatting>
  <conditionalFormatting sqref="K10:K69">
    <cfRule type="containsText" dxfId="903" priority="1" operator="containsText" text="❌">
      <formula>NOT(ISERROR(SEARCH("❌",K10)))</formula>
    </cfRule>
  </conditionalFormatting>
  <conditionalFormatting sqref="L10 L16 L22 L28 L34 L40 L46 L52 L58 L64">
    <cfRule type="cellIs" dxfId="902" priority="100" operator="equal">
      <formula>"Leve"</formula>
    </cfRule>
    <cfRule type="cellIs" dxfId="901" priority="96" operator="equal">
      <formula>"Catastrófico"</formula>
    </cfRule>
    <cfRule type="cellIs" dxfId="900" priority="97" operator="equal">
      <formula>"Mayor"</formula>
    </cfRule>
    <cfRule type="cellIs" dxfId="899" priority="98" operator="equal">
      <formula>"Moderado"</formula>
    </cfRule>
    <cfRule type="cellIs" dxfId="898" priority="99" operator="equal">
      <formula>"Menor"</formula>
    </cfRule>
  </conditionalFormatting>
  <conditionalFormatting sqref="N10">
    <cfRule type="cellIs" dxfId="897" priority="95" operator="equal">
      <formula>"Bajo"</formula>
    </cfRule>
    <cfRule type="cellIs" dxfId="896" priority="92" operator="equal">
      <formula>"Extremo"</formula>
    </cfRule>
    <cfRule type="cellIs" dxfId="895" priority="93" operator="equal">
      <formula>"Alto"</formula>
    </cfRule>
    <cfRule type="cellIs" dxfId="894" priority="94" operator="equal">
      <formula>"Moderado"</formula>
    </cfRule>
  </conditionalFormatting>
  <conditionalFormatting sqref="N16">
    <cfRule type="cellIs" dxfId="893" priority="88" operator="equal">
      <formula>"Extremo"</formula>
    </cfRule>
    <cfRule type="cellIs" dxfId="892" priority="91" operator="equal">
      <formula>"Bajo"</formula>
    </cfRule>
    <cfRule type="cellIs" dxfId="891" priority="90" operator="equal">
      <formula>"Moderado"</formula>
    </cfRule>
    <cfRule type="cellIs" dxfId="890" priority="89" operator="equal">
      <formula>"Alto"</formula>
    </cfRule>
  </conditionalFormatting>
  <conditionalFormatting sqref="N22">
    <cfRule type="cellIs" dxfId="889" priority="82" operator="equal">
      <formula>"Bajo"</formula>
    </cfRule>
    <cfRule type="cellIs" dxfId="888" priority="79" operator="equal">
      <formula>"Extremo"</formula>
    </cfRule>
    <cfRule type="cellIs" dxfId="887" priority="80" operator="equal">
      <formula>"Alto"</formula>
    </cfRule>
    <cfRule type="cellIs" dxfId="886" priority="81" operator="equal">
      <formula>"Moderado"</formula>
    </cfRule>
  </conditionalFormatting>
  <conditionalFormatting sqref="N28">
    <cfRule type="cellIs" dxfId="885" priority="70" operator="equal">
      <formula>"Extremo"</formula>
    </cfRule>
    <cfRule type="cellIs" dxfId="884" priority="71" operator="equal">
      <formula>"Alto"</formula>
    </cfRule>
    <cfRule type="cellIs" dxfId="883" priority="72" operator="equal">
      <formula>"Moderado"</formula>
    </cfRule>
    <cfRule type="cellIs" dxfId="882" priority="73" operator="equal">
      <formula>"Bajo"</formula>
    </cfRule>
  </conditionalFormatting>
  <conditionalFormatting sqref="N34">
    <cfRule type="cellIs" dxfId="881" priority="62" operator="equal">
      <formula>"Alto"</formula>
    </cfRule>
    <cfRule type="cellIs" dxfId="880" priority="61" operator="equal">
      <formula>"Extremo"</formula>
    </cfRule>
    <cfRule type="cellIs" dxfId="879" priority="63" operator="equal">
      <formula>"Moderado"</formula>
    </cfRule>
    <cfRule type="cellIs" dxfId="878" priority="64" operator="equal">
      <formula>"Bajo"</formula>
    </cfRule>
  </conditionalFormatting>
  <conditionalFormatting sqref="N40">
    <cfRule type="cellIs" dxfId="877" priority="54" operator="equal">
      <formula>"Moderado"</formula>
    </cfRule>
    <cfRule type="cellIs" dxfId="876" priority="53" operator="equal">
      <formula>"Alto"</formula>
    </cfRule>
    <cfRule type="cellIs" dxfId="875" priority="55" operator="equal">
      <formula>"Bajo"</formula>
    </cfRule>
    <cfRule type="cellIs" dxfId="874" priority="52" operator="equal">
      <formula>"Extremo"</formula>
    </cfRule>
  </conditionalFormatting>
  <conditionalFormatting sqref="N46">
    <cfRule type="cellIs" dxfId="873" priority="46" operator="equal">
      <formula>"Bajo"</formula>
    </cfRule>
    <cfRule type="cellIs" dxfId="872" priority="45" operator="equal">
      <formula>"Moderado"</formula>
    </cfRule>
    <cfRule type="cellIs" dxfId="871" priority="44" operator="equal">
      <formula>"Alto"</formula>
    </cfRule>
    <cfRule type="cellIs" dxfId="870" priority="43" operator="equal">
      <formula>"Extremo"</formula>
    </cfRule>
  </conditionalFormatting>
  <conditionalFormatting sqref="N52">
    <cfRule type="cellIs" dxfId="869" priority="34" operator="equal">
      <formula>"Extremo"</formula>
    </cfRule>
    <cfRule type="cellIs" dxfId="868" priority="35" operator="equal">
      <formula>"Alto"</formula>
    </cfRule>
    <cfRule type="cellIs" dxfId="867" priority="37" operator="equal">
      <formula>"Bajo"</formula>
    </cfRule>
    <cfRule type="cellIs" dxfId="866" priority="36" operator="equal">
      <formula>"Moderado"</formula>
    </cfRule>
  </conditionalFormatting>
  <conditionalFormatting sqref="N58">
    <cfRule type="cellIs" dxfId="865" priority="25" operator="equal">
      <formula>"Extremo"</formula>
    </cfRule>
    <cfRule type="cellIs" dxfId="864" priority="26" operator="equal">
      <formula>"Alto"</formula>
    </cfRule>
    <cfRule type="cellIs" dxfId="863" priority="28" operator="equal">
      <formula>"Bajo"</formula>
    </cfRule>
    <cfRule type="cellIs" dxfId="862" priority="27" operator="equal">
      <formula>"Moderado"</formula>
    </cfRule>
  </conditionalFormatting>
  <conditionalFormatting sqref="N64">
    <cfRule type="cellIs" dxfId="861" priority="16" operator="equal">
      <formula>"Extremo"</formula>
    </cfRule>
    <cfRule type="cellIs" dxfId="860" priority="19" operator="equal">
      <formula>"Bajo"</formula>
    </cfRule>
    <cfRule type="cellIs" dxfId="859" priority="18" operator="equal">
      <formula>"Moderado"</formula>
    </cfRule>
    <cfRule type="cellIs" dxfId="858" priority="17" operator="equal">
      <formula>"Alto"</formula>
    </cfRule>
  </conditionalFormatting>
  <conditionalFormatting sqref="Y10:Y69">
    <cfRule type="cellIs" dxfId="857" priority="15" operator="equal">
      <formula>"Muy Baja"</formula>
    </cfRule>
    <cfRule type="cellIs" dxfId="856" priority="13" operator="equal">
      <formula>"Media"</formula>
    </cfRule>
    <cfRule type="cellIs" dxfId="855" priority="12" operator="equal">
      <formula>"Alta"</formula>
    </cfRule>
    <cfRule type="cellIs" dxfId="854" priority="11" operator="equal">
      <formula>"Muy Alta"</formula>
    </cfRule>
    <cfRule type="cellIs" dxfId="853" priority="14" operator="equal">
      <formula>"Baja"</formula>
    </cfRule>
  </conditionalFormatting>
  <conditionalFormatting sqref="AA10:AA69">
    <cfRule type="cellIs" dxfId="852" priority="10" operator="equal">
      <formula>"Leve"</formula>
    </cfRule>
    <cfRule type="cellIs" dxfId="851" priority="9" operator="equal">
      <formula>"Menor"</formula>
    </cfRule>
    <cfRule type="cellIs" dxfId="850" priority="7" operator="equal">
      <formula>"Mayor"</formula>
    </cfRule>
    <cfRule type="cellIs" dxfId="849" priority="6" operator="equal">
      <formula>"Catastrófico"</formula>
    </cfRule>
    <cfRule type="cellIs" dxfId="848" priority="8" operator="equal">
      <formula>"Moderado"</formula>
    </cfRule>
  </conditionalFormatting>
  <conditionalFormatting sqref="AC10:AC69">
    <cfRule type="cellIs" dxfId="847" priority="2" operator="equal">
      <formula>"Extremo"</formula>
    </cfRule>
    <cfRule type="cellIs" dxfId="846" priority="5" operator="equal">
      <formula>"Bajo"</formula>
    </cfRule>
    <cfRule type="cellIs" dxfId="845" priority="4" operator="equal">
      <formula>"Moderado"</formula>
    </cfRule>
    <cfRule type="cellIs" dxfId="84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P5" zoomScale="59" zoomScaleNormal="59" workbookViewId="0">
      <selection activeCell="AI10" sqref="AI10"/>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337</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336</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338</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30" t="s">
        <v>267</v>
      </c>
      <c r="D10" s="218" t="s">
        <v>231</v>
      </c>
      <c r="E10" s="230" t="s">
        <v>268</v>
      </c>
      <c r="F10" s="218" t="s">
        <v>123</v>
      </c>
      <c r="G10" s="221">
        <v>24</v>
      </c>
      <c r="H10" s="224" t="str">
        <f>IF(G10&lt;=0,"",IF(G10&lt;=2,"Muy Baja",IF(G10&lt;=24,"Baja",IF(G10&lt;=500,"Media",IF(G10&lt;=5000,"Alta","Muy Alta")))))</f>
        <v>Baja</v>
      </c>
      <c r="I10" s="212">
        <f>IF(H10="","",IF(H10="Muy Baja",0.2,IF(H10="Baja",0.4,IF(H10="Media",0.6,IF(H10="Alta",0.8,IF(H10="Muy Alta",1,))))))</f>
        <v>0.4</v>
      </c>
      <c r="J10" s="227" t="s">
        <v>154</v>
      </c>
      <c r="K10" s="212" t="str">
        <f>IF(NOT(ISERROR(MATCH(J10,'Tabla Impacto'!$B$221:$B$223,0))),'Tabla Impacto'!$F$223&amp;"Por favor no seleccionar los criterios de impacto(Afectación Económica o presupuestal y Pérdida Reputacional)",J10)</f>
        <v xml:space="preserve">     El riesgo afecta la imagen de la entidad internamente, de conocimiento general, nivel interno, de junta dircetiva y accionistas y/o de provedores</v>
      </c>
      <c r="L10" s="224" t="str">
        <f>IF(OR(K10='Tabla Impacto'!$C$11,K10='Tabla Impacto'!$D$11),"Leve",IF(OR(K10='Tabla Impacto'!$C$12,K10='Tabla Impacto'!$D$12),"Menor",IF(OR(K10='Tabla Impacto'!$C$13,K10='Tabla Impacto'!$D$13),"Moderado",IF(OR(K10='Tabla Impacto'!$C$14,K10='Tabla Impacto'!$D$14),"Mayor",IF(OR(K10='Tabla Impacto'!$C$15,K10='Tabla Impacto'!$D$15),"Catastrófico","")))))</f>
        <v>Menor</v>
      </c>
      <c r="M10" s="212">
        <f>IF(L10="","",IF(L10="Leve",0.2,IF(L10="Menor",0.4,IF(L10="Moderado",0.6,IF(L10="Mayor",0.8,IF(L10="Catastrófico",1,))))))</f>
        <v>0.4</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271</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0.24</v>
      </c>
      <c r="Y10" s="129" t="str">
        <f>IFERROR(IF(X10="","",IF(X10&lt;=0.2,"Muy Baja",IF(X10&lt;=0.4,"Baja",IF(X10&lt;=0.6,"Media",IF(X10&lt;=0.8,"Alta","Muy Alta"))))),"")</f>
        <v>Baja</v>
      </c>
      <c r="Z10" s="130">
        <f>+X10</f>
        <v>0.24</v>
      </c>
      <c r="AA10" s="129" t="str">
        <f>IFERROR(IF(AB10="","",IF(AB10&lt;=0.2,"Leve",IF(AB10&lt;=0.4,"Menor",IF(AB10&lt;=0.6,"Moderado",IF(AB10&lt;=0.8,"Mayor","Catastrófico"))))),"")</f>
        <v>Menor</v>
      </c>
      <c r="AB10" s="130">
        <f>IFERROR(IF(Q10="Impacto",(M10-(+M10*T10)),IF(Q10="Probabilidad",M10,"")),"")</f>
        <v>0.4</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269</v>
      </c>
      <c r="AF10" s="133" t="s">
        <v>270</v>
      </c>
      <c r="AG10" s="135">
        <v>46022</v>
      </c>
      <c r="AH10" s="135">
        <v>46009</v>
      </c>
      <c r="AI10" s="133" t="s">
        <v>394</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31"/>
      <c r="D11" s="219"/>
      <c r="E11" s="231"/>
      <c r="F11" s="219"/>
      <c r="G11" s="222"/>
      <c r="H11" s="225"/>
      <c r="I11" s="213"/>
      <c r="J11" s="228"/>
      <c r="K11" s="213">
        <f>IF(NOT(ISERROR(MATCH(J11,_xlfn.ANCHORARRAY(E22),0))),I24&amp;"Por favor no seleccionar los criterios de impacto",J11)</f>
        <v>0</v>
      </c>
      <c r="L11" s="225"/>
      <c r="M11" s="213"/>
      <c r="N11" s="210"/>
      <c r="O11" s="123">
        <v>2</v>
      </c>
      <c r="P11" s="124"/>
      <c r="Q11" s="125" t="str">
        <f>IF(OR(R11="Preventivo",R11="Detectivo"),"Probabilidad",IF(R11="Correctivo","Impacto",""))</f>
        <v/>
      </c>
      <c r="R11" s="126"/>
      <c r="S11" s="126"/>
      <c r="T11" s="127" t="str">
        <f t="shared" ref="T11:T15" si="0">IF(AND(R11="Preventivo",S11="Automático"),"50%",IF(AND(R11="Preventivo",S11="Manual"),"40%",IF(AND(R11="Detectivo",S11="Automático"),"40%",IF(AND(R11="Detectivo",S11="Manual"),"30%",IF(AND(R11="Correctivo",S11="Automático"),"35%",IF(AND(R11="Correctivo",S11="Manual"),"25%",""))))))</f>
        <v/>
      </c>
      <c r="U11" s="126"/>
      <c r="V11" s="126"/>
      <c r="W11" s="126"/>
      <c r="X11" s="128" t="str">
        <f>IFERROR(IF(AND(Q10="Probabilidad",Q11="Probabilidad"),(Z10-(+Z10*T11)),IF(Q11="Probabilidad",(I10-(+I10*T11)),IF(Q11="Impacto",Z10,""))),"")</f>
        <v/>
      </c>
      <c r="Y11" s="129" t="str">
        <f t="shared" ref="Y11:Y69" si="1">IFERROR(IF(X11="","",IF(X11&lt;=0.2,"Muy Baja",IF(X11&lt;=0.4,"Baja",IF(X11&lt;=0.6,"Media",IF(X11&lt;=0.8,"Alta","Muy Alta"))))),"")</f>
        <v/>
      </c>
      <c r="Z11" s="130" t="str">
        <f t="shared" ref="Z11:Z15" si="2">+X11</f>
        <v/>
      </c>
      <c r="AA11" s="129" t="str">
        <f t="shared" ref="AA11:AA69" si="3">IFERROR(IF(AB11="","",IF(AB11&lt;=0.2,"Leve",IF(AB11&lt;=0.4,"Menor",IF(AB11&lt;=0.6,"Moderado",IF(AB11&lt;=0.8,"Mayor","Catastrófico"))))),"")</f>
        <v/>
      </c>
      <c r="AB11" s="130" t="str">
        <f>IFERROR(IF(AND(Q10="Impacto",Q11="Impacto"),(AB10-(+AB10*T11)),IF(Q11="Impacto",($M$10-(+$M$10*T11)),IF(Q11="Probabilidad",AB10,""))),"")</f>
        <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
      </c>
      <c r="AD11" s="132"/>
      <c r="AE11" s="133"/>
      <c r="AF11" s="133"/>
      <c r="AG11" s="135"/>
      <c r="AH11" s="135"/>
      <c r="AI11" s="133"/>
      <c r="AJ11" s="134"/>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31"/>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31"/>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31"/>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32"/>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18"/>
      <c r="E16" s="230"/>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A6:B6"/>
    <mergeCell ref="C6:N6"/>
    <mergeCell ref="A7:G7"/>
    <mergeCell ref="H7:N7"/>
    <mergeCell ref="O7:W7"/>
    <mergeCell ref="X7:AD7"/>
    <mergeCell ref="A1:AJ2"/>
    <mergeCell ref="A4:B4"/>
    <mergeCell ref="C4:N4"/>
    <mergeCell ref="O4:Q4"/>
    <mergeCell ref="A5:B5"/>
    <mergeCell ref="C5:N5"/>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B8:AB9"/>
    <mergeCell ref="AC8:AC9"/>
    <mergeCell ref="P8:P9"/>
    <mergeCell ref="Q8:Q9"/>
    <mergeCell ref="R8:W8"/>
    <mergeCell ref="X8:X9"/>
    <mergeCell ref="Y8:Y9"/>
    <mergeCell ref="Z8:Z9"/>
    <mergeCell ref="N16:N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C22:C27"/>
    <mergeCell ref="D22:D27"/>
    <mergeCell ref="E22:E27"/>
    <mergeCell ref="F22:F27"/>
    <mergeCell ref="I16:I21"/>
    <mergeCell ref="J16:J21"/>
    <mergeCell ref="K16:K21"/>
    <mergeCell ref="L16:L21"/>
    <mergeCell ref="M16:M21"/>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C46:C51"/>
    <mergeCell ref="D46:D51"/>
    <mergeCell ref="E46:E51"/>
    <mergeCell ref="F46:F51"/>
    <mergeCell ref="I40:I45"/>
    <mergeCell ref="J40:J45"/>
    <mergeCell ref="K40:K45"/>
    <mergeCell ref="L40:L45"/>
    <mergeCell ref="M40:M45"/>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B70:AJ70"/>
    <mergeCell ref="I64:I69"/>
    <mergeCell ref="J64:J69"/>
    <mergeCell ref="K64:K69"/>
    <mergeCell ref="L64:L69"/>
    <mergeCell ref="M64:M69"/>
    <mergeCell ref="N64:N69"/>
    <mergeCell ref="M58:M63"/>
    <mergeCell ref="N58:N63"/>
    <mergeCell ref="I58:I63"/>
    <mergeCell ref="J58:J63"/>
    <mergeCell ref="K58:K63"/>
    <mergeCell ref="L58:L63"/>
  </mergeCells>
  <conditionalFormatting sqref="H10 H16">
    <cfRule type="cellIs" dxfId="843" priority="105" operator="equal">
      <formula>"Muy Baja"</formula>
    </cfRule>
    <cfRule type="cellIs" dxfId="842" priority="101" operator="equal">
      <formula>"Muy Alta"</formula>
    </cfRule>
    <cfRule type="cellIs" dxfId="841" priority="104" operator="equal">
      <formula>"Baja"</formula>
    </cfRule>
    <cfRule type="cellIs" dxfId="840" priority="103" operator="equal">
      <formula>"Media"</formula>
    </cfRule>
    <cfRule type="cellIs" dxfId="839" priority="102" operator="equal">
      <formula>"Alta"</formula>
    </cfRule>
  </conditionalFormatting>
  <conditionalFormatting sqref="H22">
    <cfRule type="cellIs" dxfId="838" priority="84" operator="equal">
      <formula>"Alta"</formula>
    </cfRule>
    <cfRule type="cellIs" dxfId="837" priority="87" operator="equal">
      <formula>"Muy Baja"</formula>
    </cfRule>
    <cfRule type="cellIs" dxfId="836" priority="83" operator="equal">
      <formula>"Muy Alta"</formula>
    </cfRule>
    <cfRule type="cellIs" dxfId="835" priority="86" operator="equal">
      <formula>"Baja"</formula>
    </cfRule>
    <cfRule type="cellIs" dxfId="834" priority="85" operator="equal">
      <formula>"Media"</formula>
    </cfRule>
  </conditionalFormatting>
  <conditionalFormatting sqref="H28">
    <cfRule type="cellIs" dxfId="833" priority="78" operator="equal">
      <formula>"Muy Baja"</formula>
    </cfRule>
    <cfRule type="cellIs" dxfId="832" priority="76" operator="equal">
      <formula>"Media"</formula>
    </cfRule>
    <cfRule type="cellIs" dxfId="831" priority="74" operator="equal">
      <formula>"Muy Alta"</formula>
    </cfRule>
    <cfRule type="cellIs" dxfId="830" priority="75" operator="equal">
      <formula>"Alta"</formula>
    </cfRule>
    <cfRule type="cellIs" dxfId="829" priority="77" operator="equal">
      <formula>"Baja"</formula>
    </cfRule>
  </conditionalFormatting>
  <conditionalFormatting sqref="H34">
    <cfRule type="cellIs" dxfId="828" priority="66" operator="equal">
      <formula>"Alta"</formula>
    </cfRule>
    <cfRule type="cellIs" dxfId="827" priority="65" operator="equal">
      <formula>"Muy Alta"</formula>
    </cfRule>
    <cfRule type="cellIs" dxfId="826" priority="67" operator="equal">
      <formula>"Media"</formula>
    </cfRule>
    <cfRule type="cellIs" dxfId="825" priority="68" operator="equal">
      <formula>"Baja"</formula>
    </cfRule>
    <cfRule type="cellIs" dxfId="824" priority="69" operator="equal">
      <formula>"Muy Baja"</formula>
    </cfRule>
  </conditionalFormatting>
  <conditionalFormatting sqref="H40">
    <cfRule type="cellIs" dxfId="823" priority="56" operator="equal">
      <formula>"Muy Alta"</formula>
    </cfRule>
    <cfRule type="cellIs" dxfId="822" priority="58" operator="equal">
      <formula>"Media"</formula>
    </cfRule>
    <cfRule type="cellIs" dxfId="821" priority="60" operator="equal">
      <formula>"Muy Baja"</formula>
    </cfRule>
    <cfRule type="cellIs" dxfId="820" priority="59" operator="equal">
      <formula>"Baja"</formula>
    </cfRule>
    <cfRule type="cellIs" dxfId="819" priority="57" operator="equal">
      <formula>"Alta"</formula>
    </cfRule>
  </conditionalFormatting>
  <conditionalFormatting sqref="H46">
    <cfRule type="cellIs" dxfId="818" priority="51" operator="equal">
      <formula>"Muy Baja"</formula>
    </cfRule>
    <cfRule type="cellIs" dxfId="817" priority="47" operator="equal">
      <formula>"Muy Alta"</formula>
    </cfRule>
    <cfRule type="cellIs" dxfId="816" priority="48" operator="equal">
      <formula>"Alta"</formula>
    </cfRule>
    <cfRule type="cellIs" dxfId="815" priority="49" operator="equal">
      <formula>"Media"</formula>
    </cfRule>
    <cfRule type="cellIs" dxfId="814" priority="50" operator="equal">
      <formula>"Baja"</formula>
    </cfRule>
  </conditionalFormatting>
  <conditionalFormatting sqref="H52">
    <cfRule type="cellIs" dxfId="813" priority="38" operator="equal">
      <formula>"Muy Alta"</formula>
    </cfRule>
    <cfRule type="cellIs" dxfId="812" priority="40" operator="equal">
      <formula>"Media"</formula>
    </cfRule>
    <cfRule type="cellIs" dxfId="811" priority="41" operator="equal">
      <formula>"Baja"</formula>
    </cfRule>
    <cfRule type="cellIs" dxfId="810" priority="42" operator="equal">
      <formula>"Muy Baja"</formula>
    </cfRule>
    <cfRule type="cellIs" dxfId="809" priority="39" operator="equal">
      <formula>"Alta"</formula>
    </cfRule>
  </conditionalFormatting>
  <conditionalFormatting sqref="H58">
    <cfRule type="cellIs" dxfId="808" priority="32" operator="equal">
      <formula>"Baja"</formula>
    </cfRule>
    <cfRule type="cellIs" dxfId="807" priority="29" operator="equal">
      <formula>"Muy Alta"</formula>
    </cfRule>
    <cfRule type="cellIs" dxfId="806" priority="30" operator="equal">
      <formula>"Alta"</formula>
    </cfRule>
    <cfRule type="cellIs" dxfId="805" priority="31" operator="equal">
      <formula>"Media"</formula>
    </cfRule>
    <cfRule type="cellIs" dxfId="804" priority="33" operator="equal">
      <formula>"Muy Baja"</formula>
    </cfRule>
  </conditionalFormatting>
  <conditionalFormatting sqref="H64">
    <cfRule type="cellIs" dxfId="803" priority="24" operator="equal">
      <formula>"Muy Baja"</formula>
    </cfRule>
    <cfRule type="cellIs" dxfId="802" priority="20" operator="equal">
      <formula>"Muy Alta"</formula>
    </cfRule>
    <cfRule type="cellIs" dxfId="801" priority="23" operator="equal">
      <formula>"Baja"</formula>
    </cfRule>
    <cfRule type="cellIs" dxfId="800" priority="22" operator="equal">
      <formula>"Media"</formula>
    </cfRule>
    <cfRule type="cellIs" dxfId="799" priority="21" operator="equal">
      <formula>"Alta"</formula>
    </cfRule>
  </conditionalFormatting>
  <conditionalFormatting sqref="K10:K69">
    <cfRule type="containsText" dxfId="798" priority="1" operator="containsText" text="❌">
      <formula>NOT(ISERROR(SEARCH("❌",K10)))</formula>
    </cfRule>
  </conditionalFormatting>
  <conditionalFormatting sqref="L10 L16 L22 L28 L34 L40 L46 L52 L58 L64">
    <cfRule type="cellIs" dxfId="797" priority="100" operator="equal">
      <formula>"Leve"</formula>
    </cfRule>
    <cfRule type="cellIs" dxfId="796" priority="96" operator="equal">
      <formula>"Catastrófico"</formula>
    </cfRule>
    <cfRule type="cellIs" dxfId="795" priority="97" operator="equal">
      <formula>"Mayor"</formula>
    </cfRule>
    <cfRule type="cellIs" dxfId="794" priority="98" operator="equal">
      <formula>"Moderado"</formula>
    </cfRule>
    <cfRule type="cellIs" dxfId="793" priority="99" operator="equal">
      <formula>"Menor"</formula>
    </cfRule>
  </conditionalFormatting>
  <conditionalFormatting sqref="N10">
    <cfRule type="cellIs" dxfId="792" priority="95" operator="equal">
      <formula>"Bajo"</formula>
    </cfRule>
    <cfRule type="cellIs" dxfId="791" priority="92" operator="equal">
      <formula>"Extremo"</formula>
    </cfRule>
    <cfRule type="cellIs" dxfId="790" priority="93" operator="equal">
      <formula>"Alto"</formula>
    </cfRule>
    <cfRule type="cellIs" dxfId="789" priority="94" operator="equal">
      <formula>"Moderado"</formula>
    </cfRule>
  </conditionalFormatting>
  <conditionalFormatting sqref="N16">
    <cfRule type="cellIs" dxfId="788" priority="88" operator="equal">
      <formula>"Extremo"</formula>
    </cfRule>
    <cfRule type="cellIs" dxfId="787" priority="91" operator="equal">
      <formula>"Bajo"</formula>
    </cfRule>
    <cfRule type="cellIs" dxfId="786" priority="90" operator="equal">
      <formula>"Moderado"</formula>
    </cfRule>
    <cfRule type="cellIs" dxfId="785" priority="89" operator="equal">
      <formula>"Alto"</formula>
    </cfRule>
  </conditionalFormatting>
  <conditionalFormatting sqref="N22">
    <cfRule type="cellIs" dxfId="784" priority="82" operator="equal">
      <formula>"Bajo"</formula>
    </cfRule>
    <cfRule type="cellIs" dxfId="783" priority="79" operator="equal">
      <formula>"Extremo"</formula>
    </cfRule>
    <cfRule type="cellIs" dxfId="782" priority="80" operator="equal">
      <formula>"Alto"</formula>
    </cfRule>
    <cfRule type="cellIs" dxfId="781" priority="81" operator="equal">
      <formula>"Moderado"</formula>
    </cfRule>
  </conditionalFormatting>
  <conditionalFormatting sqref="N28">
    <cfRule type="cellIs" dxfId="780" priority="70" operator="equal">
      <formula>"Extremo"</formula>
    </cfRule>
    <cfRule type="cellIs" dxfId="779" priority="71" operator="equal">
      <formula>"Alto"</formula>
    </cfRule>
    <cfRule type="cellIs" dxfId="778" priority="72" operator="equal">
      <formula>"Moderado"</formula>
    </cfRule>
    <cfRule type="cellIs" dxfId="777" priority="73" operator="equal">
      <formula>"Bajo"</formula>
    </cfRule>
  </conditionalFormatting>
  <conditionalFormatting sqref="N34">
    <cfRule type="cellIs" dxfId="776" priority="62" operator="equal">
      <formula>"Alto"</formula>
    </cfRule>
    <cfRule type="cellIs" dxfId="775" priority="61" operator="equal">
      <formula>"Extremo"</formula>
    </cfRule>
    <cfRule type="cellIs" dxfId="774" priority="63" operator="equal">
      <formula>"Moderado"</formula>
    </cfRule>
    <cfRule type="cellIs" dxfId="773" priority="64" operator="equal">
      <formula>"Bajo"</formula>
    </cfRule>
  </conditionalFormatting>
  <conditionalFormatting sqref="N40">
    <cfRule type="cellIs" dxfId="772" priority="54" operator="equal">
      <formula>"Moderado"</formula>
    </cfRule>
    <cfRule type="cellIs" dxfId="771" priority="53" operator="equal">
      <formula>"Alto"</formula>
    </cfRule>
    <cfRule type="cellIs" dxfId="770" priority="55" operator="equal">
      <formula>"Bajo"</formula>
    </cfRule>
    <cfRule type="cellIs" dxfId="769" priority="52" operator="equal">
      <formula>"Extremo"</formula>
    </cfRule>
  </conditionalFormatting>
  <conditionalFormatting sqref="N46">
    <cfRule type="cellIs" dxfId="768" priority="46" operator="equal">
      <formula>"Bajo"</formula>
    </cfRule>
    <cfRule type="cellIs" dxfId="767" priority="45" operator="equal">
      <formula>"Moderado"</formula>
    </cfRule>
    <cfRule type="cellIs" dxfId="766" priority="44" operator="equal">
      <formula>"Alto"</formula>
    </cfRule>
    <cfRule type="cellIs" dxfId="765" priority="43" operator="equal">
      <formula>"Extremo"</formula>
    </cfRule>
  </conditionalFormatting>
  <conditionalFormatting sqref="N52">
    <cfRule type="cellIs" dxfId="764" priority="34" operator="equal">
      <formula>"Extremo"</formula>
    </cfRule>
    <cfRule type="cellIs" dxfId="763" priority="35" operator="equal">
      <formula>"Alto"</formula>
    </cfRule>
    <cfRule type="cellIs" dxfId="762" priority="37" operator="equal">
      <formula>"Bajo"</formula>
    </cfRule>
    <cfRule type="cellIs" dxfId="761" priority="36" operator="equal">
      <formula>"Moderado"</formula>
    </cfRule>
  </conditionalFormatting>
  <conditionalFormatting sqref="N58">
    <cfRule type="cellIs" dxfId="760" priority="25" operator="equal">
      <formula>"Extremo"</formula>
    </cfRule>
    <cfRule type="cellIs" dxfId="759" priority="26" operator="equal">
      <formula>"Alto"</formula>
    </cfRule>
    <cfRule type="cellIs" dxfId="758" priority="28" operator="equal">
      <formula>"Bajo"</formula>
    </cfRule>
    <cfRule type="cellIs" dxfId="757" priority="27" operator="equal">
      <formula>"Moderado"</formula>
    </cfRule>
  </conditionalFormatting>
  <conditionalFormatting sqref="N64">
    <cfRule type="cellIs" dxfId="756" priority="16" operator="equal">
      <formula>"Extremo"</formula>
    </cfRule>
    <cfRule type="cellIs" dxfId="755" priority="19" operator="equal">
      <formula>"Bajo"</formula>
    </cfRule>
    <cfRule type="cellIs" dxfId="754" priority="18" operator="equal">
      <formula>"Moderado"</formula>
    </cfRule>
    <cfRule type="cellIs" dxfId="753" priority="17" operator="equal">
      <formula>"Alto"</formula>
    </cfRule>
  </conditionalFormatting>
  <conditionalFormatting sqref="Y10:Y69">
    <cfRule type="cellIs" dxfId="752" priority="15" operator="equal">
      <formula>"Muy Baja"</formula>
    </cfRule>
    <cfRule type="cellIs" dxfId="751" priority="13" operator="equal">
      <formula>"Media"</formula>
    </cfRule>
    <cfRule type="cellIs" dxfId="750" priority="12" operator="equal">
      <formula>"Alta"</formula>
    </cfRule>
    <cfRule type="cellIs" dxfId="749" priority="11" operator="equal">
      <formula>"Muy Alta"</formula>
    </cfRule>
    <cfRule type="cellIs" dxfId="748" priority="14" operator="equal">
      <formula>"Baja"</formula>
    </cfRule>
  </conditionalFormatting>
  <conditionalFormatting sqref="AA10:AA69">
    <cfRule type="cellIs" dxfId="747" priority="10" operator="equal">
      <formula>"Leve"</formula>
    </cfRule>
    <cfRule type="cellIs" dxfId="746" priority="9" operator="equal">
      <formula>"Menor"</formula>
    </cfRule>
    <cfRule type="cellIs" dxfId="745" priority="7" operator="equal">
      <formula>"Mayor"</formula>
    </cfRule>
    <cfRule type="cellIs" dxfId="744" priority="6" operator="equal">
      <formula>"Catastrófico"</formula>
    </cfRule>
    <cfRule type="cellIs" dxfId="743" priority="8" operator="equal">
      <formula>"Moderado"</formula>
    </cfRule>
  </conditionalFormatting>
  <conditionalFormatting sqref="AC10:AC69">
    <cfRule type="cellIs" dxfId="742" priority="2" operator="equal">
      <formula>"Extremo"</formula>
    </cfRule>
    <cfRule type="cellIs" dxfId="741" priority="5" operator="equal">
      <formula>"Bajo"</formula>
    </cfRule>
    <cfRule type="cellIs" dxfId="740" priority="4" operator="equal">
      <formula>"Moderado"</formula>
    </cfRule>
    <cfRule type="cellIs" dxfId="739"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list" allowBlank="1" showInputMessage="1" showErrorMessage="1">
          <x14:formula1>
            <xm:f>'Tabla Impacto'!$F$210:$F$221</xm:f>
          </x14:formula1>
          <xm:sqref>J10:J69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controles'!$D$4:$D$6</xm:f>
          </x14:formula1>
          <xm:sqref>R10:R69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P72"/>
  <sheetViews>
    <sheetView topLeftCell="R10" zoomScale="80" zoomScaleNormal="80" workbookViewId="0">
      <selection activeCell="AJ11" sqref="AJ11"/>
    </sheetView>
  </sheetViews>
  <sheetFormatPr baseColWidth="10" defaultColWidth="11.42578125" defaultRowHeight="16.5" x14ac:dyDescent="0.3"/>
  <cols>
    <col min="1" max="1" width="4" style="2" bestFit="1" customWidth="1"/>
    <col min="2" max="2" width="14.140625" style="2" customWidth="1"/>
    <col min="3" max="3" width="13.140625" style="2" customWidth="1"/>
    <col min="4" max="4" width="16.140625" style="2" customWidth="1"/>
    <col min="5" max="5" width="32.42578125" style="1" customWidth="1"/>
    <col min="6" max="6" width="19" style="5" customWidth="1"/>
    <col min="7" max="7" width="17.85546875" style="1" customWidth="1"/>
    <col min="8" max="8" width="16.5703125" style="1" customWidth="1"/>
    <col min="9" max="9" width="6.28515625" style="1" bestFit="1" customWidth="1"/>
    <col min="10" max="10" width="27.28515625" style="1" bestFit="1" customWidth="1"/>
    <col min="11" max="11" width="30.5703125" style="1" hidden="1" customWidth="1"/>
    <col min="12" max="12" width="17.5703125" style="1" customWidth="1"/>
    <col min="13" max="13" width="6.28515625" style="1" bestFit="1" customWidth="1"/>
    <col min="14" max="14" width="16" style="1" customWidth="1"/>
    <col min="15" max="15" width="5.85546875" style="1" customWidth="1"/>
    <col min="16" max="16" width="31" style="1" customWidth="1"/>
    <col min="17" max="17" width="15.140625" style="1" bestFit="1" customWidth="1"/>
    <col min="18" max="18" width="6.85546875" style="1" customWidth="1"/>
    <col min="19" max="19" width="5" style="1" customWidth="1"/>
    <col min="20" max="20" width="5.5703125" style="1" customWidth="1"/>
    <col min="21" max="21" width="7.140625" style="1" customWidth="1"/>
    <col min="22" max="22" width="6.7109375" style="1" customWidth="1"/>
    <col min="23" max="23" width="7.5703125" style="1" customWidth="1"/>
    <col min="24" max="24" width="38.28515625" style="1" hidden="1" customWidth="1"/>
    <col min="25" max="25" width="8.7109375" style="1" customWidth="1"/>
    <col min="26" max="26" width="10.42578125" style="1" customWidth="1"/>
    <col min="27" max="27" width="9.28515625" style="1" customWidth="1"/>
    <col min="28" max="28" width="9.140625" style="1" customWidth="1"/>
    <col min="29" max="29" width="8.42578125" style="1" customWidth="1"/>
    <col min="30" max="30" width="7.28515625" style="1" customWidth="1"/>
    <col min="31" max="31" width="23" style="1" customWidth="1"/>
    <col min="32" max="32" width="18.85546875" style="1" customWidth="1"/>
    <col min="33" max="33" width="16.85546875" style="1" customWidth="1"/>
    <col min="34" max="34" width="14.85546875" style="1" customWidth="1"/>
    <col min="35" max="35" width="18.5703125" style="1" customWidth="1"/>
    <col min="36" max="36" width="21" style="1" customWidth="1"/>
    <col min="37" max="16384" width="11.42578125" style="1"/>
  </cols>
  <sheetData>
    <row r="1" spans="1:68" ht="16.5" customHeight="1" x14ac:dyDescent="0.3">
      <c r="A1" s="185" t="s">
        <v>144</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7"/>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row>
    <row r="2" spans="1:68" ht="24" customHeight="1" x14ac:dyDescent="0.3">
      <c r="A2" s="188"/>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90"/>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row>
    <row r="3" spans="1:68" x14ac:dyDescent="0.3">
      <c r="A3" s="28"/>
      <c r="B3" s="29"/>
      <c r="C3" s="28"/>
      <c r="D3" s="28"/>
      <c r="E3" s="8"/>
      <c r="F3" s="27"/>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row>
    <row r="4" spans="1:68" ht="26.25" customHeight="1" x14ac:dyDescent="0.3">
      <c r="A4" s="177" t="s">
        <v>43</v>
      </c>
      <c r="B4" s="178"/>
      <c r="C4" s="191" t="s">
        <v>340</v>
      </c>
      <c r="D4" s="192"/>
      <c r="E4" s="192"/>
      <c r="F4" s="192"/>
      <c r="G4" s="192"/>
      <c r="H4" s="192"/>
      <c r="I4" s="192"/>
      <c r="J4" s="192"/>
      <c r="K4" s="192"/>
      <c r="L4" s="192"/>
      <c r="M4" s="192"/>
      <c r="N4" s="193"/>
      <c r="O4" s="194"/>
      <c r="P4" s="194"/>
      <c r="Q4" s="194"/>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row>
    <row r="5" spans="1:68" ht="30" customHeight="1" x14ac:dyDescent="0.3">
      <c r="A5" s="177" t="s">
        <v>130</v>
      </c>
      <c r="B5" s="178"/>
      <c r="C5" s="191" t="s">
        <v>339</v>
      </c>
      <c r="D5" s="192"/>
      <c r="E5" s="192"/>
      <c r="F5" s="192"/>
      <c r="G5" s="192"/>
      <c r="H5" s="192"/>
      <c r="I5" s="192"/>
      <c r="J5" s="192"/>
      <c r="K5" s="192"/>
      <c r="L5" s="192"/>
      <c r="M5" s="192"/>
      <c r="N5" s="193"/>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row>
    <row r="6" spans="1:68" ht="49.5" customHeight="1" x14ac:dyDescent="0.3">
      <c r="A6" s="177" t="s">
        <v>44</v>
      </c>
      <c r="B6" s="178"/>
      <c r="C6" s="179" t="s">
        <v>341</v>
      </c>
      <c r="D6" s="180"/>
      <c r="E6" s="180"/>
      <c r="F6" s="180"/>
      <c r="G6" s="180"/>
      <c r="H6" s="180"/>
      <c r="I6" s="180"/>
      <c r="J6" s="180"/>
      <c r="K6" s="180"/>
      <c r="L6" s="180"/>
      <c r="M6" s="180"/>
      <c r="N6" s="181"/>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row>
    <row r="7" spans="1:68" x14ac:dyDescent="0.3">
      <c r="A7" s="182" t="s">
        <v>139</v>
      </c>
      <c r="B7" s="183"/>
      <c r="C7" s="183"/>
      <c r="D7" s="183"/>
      <c r="E7" s="183"/>
      <c r="F7" s="183"/>
      <c r="G7" s="184"/>
      <c r="H7" s="182" t="s">
        <v>140</v>
      </c>
      <c r="I7" s="183"/>
      <c r="J7" s="183"/>
      <c r="K7" s="183"/>
      <c r="L7" s="183"/>
      <c r="M7" s="183"/>
      <c r="N7" s="184"/>
      <c r="O7" s="182" t="s">
        <v>141</v>
      </c>
      <c r="P7" s="183"/>
      <c r="Q7" s="183"/>
      <c r="R7" s="183"/>
      <c r="S7" s="183"/>
      <c r="T7" s="183"/>
      <c r="U7" s="183"/>
      <c r="V7" s="183"/>
      <c r="W7" s="184"/>
      <c r="X7" s="182" t="s">
        <v>142</v>
      </c>
      <c r="Y7" s="183"/>
      <c r="Z7" s="183"/>
      <c r="AA7" s="183"/>
      <c r="AB7" s="183"/>
      <c r="AC7" s="183"/>
      <c r="AD7" s="184"/>
      <c r="AE7" s="182" t="s">
        <v>34</v>
      </c>
      <c r="AF7" s="183"/>
      <c r="AG7" s="183"/>
      <c r="AH7" s="183"/>
      <c r="AI7" s="183"/>
      <c r="AJ7" s="184"/>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row>
    <row r="8" spans="1:68" ht="16.5" customHeight="1" x14ac:dyDescent="0.3">
      <c r="A8" s="203" t="s">
        <v>0</v>
      </c>
      <c r="B8" s="205" t="s">
        <v>2</v>
      </c>
      <c r="C8" s="196" t="s">
        <v>3</v>
      </c>
      <c r="D8" s="196" t="s">
        <v>42</v>
      </c>
      <c r="E8" s="206" t="s">
        <v>1</v>
      </c>
      <c r="F8" s="195" t="s">
        <v>50</v>
      </c>
      <c r="G8" s="196" t="s">
        <v>135</v>
      </c>
      <c r="H8" s="207" t="s">
        <v>33</v>
      </c>
      <c r="I8" s="199" t="s">
        <v>5</v>
      </c>
      <c r="J8" s="195" t="s">
        <v>87</v>
      </c>
      <c r="K8" s="195" t="s">
        <v>92</v>
      </c>
      <c r="L8" s="197" t="s">
        <v>45</v>
      </c>
      <c r="M8" s="199" t="s">
        <v>5</v>
      </c>
      <c r="N8" s="196" t="s">
        <v>48</v>
      </c>
      <c r="O8" s="201" t="s">
        <v>11</v>
      </c>
      <c r="P8" s="200" t="s">
        <v>163</v>
      </c>
      <c r="Q8" s="195" t="s">
        <v>12</v>
      </c>
      <c r="R8" s="200" t="s">
        <v>8</v>
      </c>
      <c r="S8" s="200"/>
      <c r="T8" s="200"/>
      <c r="U8" s="200"/>
      <c r="V8" s="200"/>
      <c r="W8" s="200"/>
      <c r="X8" s="208" t="s">
        <v>138</v>
      </c>
      <c r="Y8" s="208" t="s">
        <v>46</v>
      </c>
      <c r="Z8" s="208" t="s">
        <v>5</v>
      </c>
      <c r="AA8" s="208" t="s">
        <v>47</v>
      </c>
      <c r="AB8" s="208" t="s">
        <v>5</v>
      </c>
      <c r="AC8" s="208" t="s">
        <v>49</v>
      </c>
      <c r="AD8" s="201" t="s">
        <v>29</v>
      </c>
      <c r="AE8" s="200" t="s">
        <v>34</v>
      </c>
      <c r="AF8" s="200" t="s">
        <v>35</v>
      </c>
      <c r="AG8" s="200" t="s">
        <v>36</v>
      </c>
      <c r="AH8" s="200" t="s">
        <v>38</v>
      </c>
      <c r="AI8" s="200" t="s">
        <v>37</v>
      </c>
      <c r="AJ8" s="200" t="s">
        <v>39</v>
      </c>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row>
    <row r="9" spans="1:68" s="4" customFormat="1" ht="94.5" customHeight="1" x14ac:dyDescent="0.25">
      <c r="A9" s="204"/>
      <c r="B9" s="205"/>
      <c r="C9" s="200"/>
      <c r="D9" s="200"/>
      <c r="E9" s="205"/>
      <c r="F9" s="196"/>
      <c r="G9" s="200"/>
      <c r="H9" s="196"/>
      <c r="I9" s="198"/>
      <c r="J9" s="196"/>
      <c r="K9" s="196"/>
      <c r="L9" s="198"/>
      <c r="M9" s="198"/>
      <c r="N9" s="200"/>
      <c r="O9" s="202"/>
      <c r="P9" s="200"/>
      <c r="Q9" s="196"/>
      <c r="R9" s="7" t="s">
        <v>13</v>
      </c>
      <c r="S9" s="7" t="s">
        <v>17</v>
      </c>
      <c r="T9" s="7" t="s">
        <v>28</v>
      </c>
      <c r="U9" s="7" t="s">
        <v>18</v>
      </c>
      <c r="V9" s="7" t="s">
        <v>21</v>
      </c>
      <c r="W9" s="7" t="s">
        <v>24</v>
      </c>
      <c r="X9" s="208"/>
      <c r="Y9" s="208"/>
      <c r="Z9" s="208"/>
      <c r="AA9" s="208"/>
      <c r="AB9" s="208"/>
      <c r="AC9" s="208"/>
      <c r="AD9" s="202"/>
      <c r="AE9" s="200"/>
      <c r="AF9" s="200"/>
      <c r="AG9" s="200"/>
      <c r="AH9" s="200"/>
      <c r="AI9" s="200"/>
      <c r="AJ9" s="200"/>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row>
    <row r="10" spans="1:68" s="3" customFormat="1" ht="167.25" customHeight="1" x14ac:dyDescent="0.25">
      <c r="A10" s="215">
        <v>1</v>
      </c>
      <c r="B10" s="218" t="s">
        <v>134</v>
      </c>
      <c r="C10" s="218" t="s">
        <v>284</v>
      </c>
      <c r="D10" s="218" t="s">
        <v>231</v>
      </c>
      <c r="E10" s="230" t="s">
        <v>283</v>
      </c>
      <c r="F10" s="218" t="s">
        <v>123</v>
      </c>
      <c r="G10" s="221">
        <v>26</v>
      </c>
      <c r="H10" s="224" t="str">
        <f>IF(G10&lt;=0,"",IF(G10&lt;=2,"Muy Baja",IF(G10&lt;=24,"Baja",IF(G10&lt;=500,"Media",IF(G10&lt;=5000,"Alta","Muy Alta")))))</f>
        <v>Media</v>
      </c>
      <c r="I10" s="212">
        <f>IF(H10="","",IF(H10="Muy Baja",0.2,IF(H10="Baja",0.4,IF(H10="Media",0.6,IF(H10="Alta",0.8,IF(H10="Muy Alta",1,))))))</f>
        <v>0.6</v>
      </c>
      <c r="J10" s="227" t="s">
        <v>155</v>
      </c>
      <c r="K10" s="212" t="str">
        <f>IF(NOT(ISERROR(MATCH(J10,'Tabla Impacto'!$B$221:$B$223,0))),'Tabla Impacto'!$F$223&amp;"Por favor no seleccionar los criterios de impacto(Afectación Económica o presupuestal y Pérdida Reputacional)",J10)</f>
        <v xml:space="preserve">     El riesgo afecta la imagen de la entidad con algunos usuarios de relevancia frente al logro de los objetivos</v>
      </c>
      <c r="L10" s="224" t="str">
        <f>IF(OR(K10='Tabla Impacto'!$C$11,K10='Tabla Impacto'!$D$11),"Leve",IF(OR(K10='Tabla Impacto'!$C$12,K10='Tabla Impacto'!$D$12),"Menor",IF(OR(K10='Tabla Impacto'!$C$13,K10='Tabla Impacto'!$D$13),"Moderado",IF(OR(K10='Tabla Impacto'!$C$14,K10='Tabla Impacto'!$D$14),"Mayor",IF(OR(K10='Tabla Impacto'!$C$15,K10='Tabla Impacto'!$D$15),"Catastrófico","")))))</f>
        <v>Moderado</v>
      </c>
      <c r="M10" s="212">
        <f>IF(L10="","",IF(L10="Leve",0.2,IF(L10="Menor",0.4,IF(L10="Moderado",0.6,IF(L10="Mayor",0.8,IF(L10="Catastrófico",1,))))))</f>
        <v>0.6</v>
      </c>
      <c r="N10" s="209" t="str">
        <f>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123">
        <v>1</v>
      </c>
      <c r="P10" s="124" t="s">
        <v>247</v>
      </c>
      <c r="Q10" s="125" t="str">
        <f>IF(OR(R10="Preventivo",R10="Detectivo"),"Probabilidad",IF(R10="Correctivo","Impacto",""))</f>
        <v>Probabilidad</v>
      </c>
      <c r="R10" s="126" t="s">
        <v>14</v>
      </c>
      <c r="S10" s="126" t="s">
        <v>9</v>
      </c>
      <c r="T10" s="127" t="str">
        <f>IF(AND(R10="Preventivo",S10="Automático"),"50%",IF(AND(R10="Preventivo",S10="Manual"),"40%",IF(AND(R10="Detectivo",S10="Automático"),"40%",IF(AND(R10="Detectivo",S10="Manual"),"30%",IF(AND(R10="Correctivo",S10="Automático"),"35%",IF(AND(R10="Correctivo",S10="Manual"),"25%",""))))))</f>
        <v>40%</v>
      </c>
      <c r="U10" s="126" t="s">
        <v>19</v>
      </c>
      <c r="V10" s="126" t="s">
        <v>22</v>
      </c>
      <c r="W10" s="126" t="s">
        <v>119</v>
      </c>
      <c r="X10" s="128">
        <f>IFERROR(IF(Q10="Probabilidad",(I10-(+I10*T10)),IF(Q10="Impacto",I10,"")),"")</f>
        <v>0.36</v>
      </c>
      <c r="Y10" s="129" t="str">
        <f>IFERROR(IF(X10="","",IF(X10&lt;=0.2,"Muy Baja",IF(X10&lt;=0.4,"Baja",IF(X10&lt;=0.6,"Media",IF(X10&lt;=0.8,"Alta","Muy Alta"))))),"")</f>
        <v>Baja</v>
      </c>
      <c r="Z10" s="130">
        <f>+X10</f>
        <v>0.36</v>
      </c>
      <c r="AA10" s="129" t="str">
        <f>IFERROR(IF(AB10="","",IF(AB10&lt;=0.2,"Leve",IF(AB10&lt;=0.4,"Menor",IF(AB10&lt;=0.6,"Moderado",IF(AB10&lt;=0.8,"Mayor","Catastrófico"))))),"")</f>
        <v>Moderado</v>
      </c>
      <c r="AB10" s="130">
        <f>IFERROR(IF(Q10="Impacto",(M10-(+M10*T10)),IF(Q10="Probabilidad",M10,"")),"")</f>
        <v>0.6</v>
      </c>
      <c r="AC10" s="131" t="str">
        <f>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132" t="s">
        <v>136</v>
      </c>
      <c r="AE10" s="133" t="s">
        <v>248</v>
      </c>
      <c r="AF10" s="133" t="s">
        <v>249</v>
      </c>
      <c r="AG10" s="135">
        <v>46022</v>
      </c>
      <c r="AH10" s="135">
        <v>46009</v>
      </c>
      <c r="AI10" s="133" t="s">
        <v>392</v>
      </c>
      <c r="AJ10" s="134" t="s">
        <v>40</v>
      </c>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row>
    <row r="11" spans="1:68" ht="151.5" customHeight="1" x14ac:dyDescent="0.3">
      <c r="A11" s="216"/>
      <c r="B11" s="219"/>
      <c r="C11" s="219"/>
      <c r="D11" s="219"/>
      <c r="E11" s="231"/>
      <c r="F11" s="219"/>
      <c r="G11" s="222"/>
      <c r="H11" s="225"/>
      <c r="I11" s="213"/>
      <c r="J11" s="228"/>
      <c r="K11" s="213">
        <f>IF(NOT(ISERROR(MATCH(J11,_xlfn.ANCHORARRAY(E22),0))),I24&amp;"Por favor no seleccionar los criterios de impacto",J11)</f>
        <v>0</v>
      </c>
      <c r="L11" s="225"/>
      <c r="M11" s="213"/>
      <c r="N11" s="210"/>
      <c r="O11" s="123">
        <v>2</v>
      </c>
      <c r="P11" s="124" t="s">
        <v>282</v>
      </c>
      <c r="Q11" s="125" t="str">
        <f>IF(OR(R11="Preventivo",R11="Detectivo"),"Probabilidad",IF(R11="Correctivo","Impacto",""))</f>
        <v>Probabilidad</v>
      </c>
      <c r="R11" s="126" t="s">
        <v>14</v>
      </c>
      <c r="S11" s="126" t="s">
        <v>9</v>
      </c>
      <c r="T11" s="127" t="str">
        <f t="shared" ref="T11:T15" si="0">IF(AND(R11="Preventivo",S11="Automático"),"50%",IF(AND(R11="Preventivo",S11="Manual"),"40%",IF(AND(R11="Detectivo",S11="Automático"),"40%",IF(AND(R11="Detectivo",S11="Manual"),"30%",IF(AND(R11="Correctivo",S11="Automático"),"35%",IF(AND(R11="Correctivo",S11="Manual"),"25%",""))))))</f>
        <v>40%</v>
      </c>
      <c r="U11" s="126" t="s">
        <v>19</v>
      </c>
      <c r="V11" s="126" t="s">
        <v>22</v>
      </c>
      <c r="W11" s="126" t="s">
        <v>119</v>
      </c>
      <c r="X11" s="128">
        <f>IFERROR(IF(AND(Q10="Probabilidad",Q11="Probabilidad"),(Z10-(+Z10*T11)),IF(Q11="Probabilidad",(I10-(+I10*T11)),IF(Q11="Impacto",Z10,""))),"")</f>
        <v>0.216</v>
      </c>
      <c r="Y11" s="129" t="str">
        <f t="shared" ref="Y11:Y69" si="1">IFERROR(IF(X11="","",IF(X11&lt;=0.2,"Muy Baja",IF(X11&lt;=0.4,"Baja",IF(X11&lt;=0.6,"Media",IF(X11&lt;=0.8,"Alta","Muy Alta"))))),"")</f>
        <v>Baja</v>
      </c>
      <c r="Z11" s="130">
        <f t="shared" ref="Z11:Z15" si="2">+X11</f>
        <v>0.216</v>
      </c>
      <c r="AA11" s="129" t="str">
        <f t="shared" ref="AA11:AA69" si="3">IFERROR(IF(AB11="","",IF(AB11&lt;=0.2,"Leve",IF(AB11&lt;=0.4,"Menor",IF(AB11&lt;=0.6,"Moderado",IF(AB11&lt;=0.8,"Mayor","Catastrófico"))))),"")</f>
        <v>Moderado</v>
      </c>
      <c r="AB11" s="130">
        <f>IFERROR(IF(AND(Q10="Impacto",Q11="Impacto"),(AB10-(+AB10*T11)),IF(Q11="Impacto",($M$10-(+$M$10*T11)),IF(Q11="Probabilidad",AB10,""))),"")</f>
        <v>0.6</v>
      </c>
      <c r="AC11" s="131" t="str">
        <f t="shared" ref="AC11:AC15" si="4">IFERROR(IF(OR(AND(Y11="Muy Baja",AA11="Leve"),AND(Y11="Muy Baja",AA11="Menor"),AND(Y11="Baja",AA11="Leve")),"Bajo",IF(OR(AND(Y11="Muy baja",AA11="Moderado"),AND(Y11="Baja",AA11="Menor"),AND(Y11="Baja",AA11="Moderado"),AND(Y11="Media",AA11="Leve"),AND(Y11="Media",AA11="Menor"),AND(Y11="Media",AA11="Moderado"),AND(Y11="Alta",AA11="Leve"),AND(Y11="Alta",AA11="Menor")),"Moderado",IF(OR(AND(Y11="Muy Baja",AA11="Mayor"),AND(Y11="Baja",AA11="Mayor"),AND(Y11="Media",AA11="Mayor"),AND(Y11="Alta",AA11="Moderado"),AND(Y11="Alta",AA11="Mayor"),AND(Y11="Muy Alta",AA11="Leve"),AND(Y11="Muy Alta",AA11="Menor"),AND(Y11="Muy Alta",AA11="Moderado"),AND(Y11="Muy Alta",AA11="Mayor")),"Alto",IF(OR(AND(Y11="Muy Baja",AA11="Catastrófico"),AND(Y11="Baja",AA11="Catastrófico"),AND(Y11="Media",AA11="Catastrófico"),AND(Y11="Alta",AA11="Catastrófico"),AND(Y11="Muy Alta",AA11="Catastrófico")),"Extremo","")))),"")</f>
        <v>Moderado</v>
      </c>
      <c r="AD11" s="132" t="s">
        <v>136</v>
      </c>
      <c r="AE11" s="133" t="s">
        <v>285</v>
      </c>
      <c r="AF11" s="133" t="s">
        <v>250</v>
      </c>
      <c r="AG11" s="135">
        <v>46022</v>
      </c>
      <c r="AH11" s="135">
        <v>46009</v>
      </c>
      <c r="AI11" s="133" t="s">
        <v>375</v>
      </c>
      <c r="AJ11" s="134" t="s">
        <v>40</v>
      </c>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row>
    <row r="12" spans="1:68" ht="151.5" customHeight="1" x14ac:dyDescent="0.3">
      <c r="A12" s="216"/>
      <c r="B12" s="219"/>
      <c r="C12" s="219"/>
      <c r="D12" s="219"/>
      <c r="E12" s="231"/>
      <c r="F12" s="219"/>
      <c r="G12" s="222"/>
      <c r="H12" s="225"/>
      <c r="I12" s="213"/>
      <c r="J12" s="228"/>
      <c r="K12" s="213">
        <f>IF(NOT(ISERROR(MATCH(J12,_xlfn.ANCHORARRAY(E23),0))),I25&amp;"Por favor no seleccionar los criterios de impacto",J12)</f>
        <v>0</v>
      </c>
      <c r="L12" s="225"/>
      <c r="M12" s="213"/>
      <c r="N12" s="210"/>
      <c r="O12" s="123">
        <v>3</v>
      </c>
      <c r="P12" s="136"/>
      <c r="Q12" s="125" t="str">
        <f>IF(OR(R12="Preventivo",R12="Detectivo"),"Probabilidad",IF(R12="Correctivo","Impacto",""))</f>
        <v/>
      </c>
      <c r="R12" s="126"/>
      <c r="S12" s="126"/>
      <c r="T12" s="127" t="str">
        <f t="shared" si="0"/>
        <v/>
      </c>
      <c r="U12" s="126"/>
      <c r="V12" s="126"/>
      <c r="W12" s="126"/>
      <c r="X12" s="128" t="str">
        <f>IFERROR(IF(AND(Q11="Probabilidad",Q12="Probabilidad"),(Z11-(+Z11*T12)),IF(AND(Q11="Impacto",Q12="Probabilidad"),(Z10-(+Z10*T12)),IF(Q12="Impacto",Z11,""))),"")</f>
        <v/>
      </c>
      <c r="Y12" s="129" t="str">
        <f t="shared" si="1"/>
        <v/>
      </c>
      <c r="Z12" s="130" t="str">
        <f t="shared" si="2"/>
        <v/>
      </c>
      <c r="AA12" s="129" t="str">
        <f t="shared" si="3"/>
        <v/>
      </c>
      <c r="AB12" s="130" t="str">
        <f>IFERROR(IF(AND(Q11="Impacto",Q12="Impacto"),(AB11-(+AB11*T12)),IF(AND(Q11="Probabilidad",Q12="Impacto"),(AB10-(+AB10*T12)),IF(Q12="Probabilidad",AB11,""))),"")</f>
        <v/>
      </c>
      <c r="AC12" s="131" t="str">
        <f t="shared" si="4"/>
        <v/>
      </c>
      <c r="AD12" s="132"/>
      <c r="AE12" s="133"/>
      <c r="AF12" s="134"/>
      <c r="AG12" s="135"/>
      <c r="AH12" s="135"/>
      <c r="AI12" s="133"/>
      <c r="AJ12" s="134"/>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row>
    <row r="13" spans="1:68" ht="151.5" customHeight="1" x14ac:dyDescent="0.3">
      <c r="A13" s="216"/>
      <c r="B13" s="219"/>
      <c r="C13" s="219"/>
      <c r="D13" s="219"/>
      <c r="E13" s="231"/>
      <c r="F13" s="219"/>
      <c r="G13" s="222"/>
      <c r="H13" s="225"/>
      <c r="I13" s="213"/>
      <c r="J13" s="228"/>
      <c r="K13" s="213">
        <f>IF(NOT(ISERROR(MATCH(J13,_xlfn.ANCHORARRAY(E24),0))),I26&amp;"Por favor no seleccionar los criterios de impacto",J13)</f>
        <v>0</v>
      </c>
      <c r="L13" s="225"/>
      <c r="M13" s="213"/>
      <c r="N13" s="210"/>
      <c r="O13" s="123">
        <v>4</v>
      </c>
      <c r="P13" s="124"/>
      <c r="Q13" s="125" t="str">
        <f t="shared" ref="Q13:Q15" si="5">IF(OR(R13="Preventivo",R13="Detectivo"),"Probabilidad",IF(R13="Correctivo","Impacto",""))</f>
        <v/>
      </c>
      <c r="R13" s="126"/>
      <c r="S13" s="126"/>
      <c r="T13" s="127" t="str">
        <f t="shared" si="0"/>
        <v/>
      </c>
      <c r="U13" s="126"/>
      <c r="V13" s="126"/>
      <c r="W13" s="126"/>
      <c r="X13" s="128" t="str">
        <f t="shared" ref="X13:X15" si="6">IFERROR(IF(AND(Q12="Probabilidad",Q13="Probabilidad"),(Z12-(+Z12*T13)),IF(AND(Q12="Impacto",Q13="Probabilidad"),(Z11-(+Z11*T13)),IF(Q13="Impacto",Z12,""))),"")</f>
        <v/>
      </c>
      <c r="Y13" s="129" t="str">
        <f t="shared" si="1"/>
        <v/>
      </c>
      <c r="Z13" s="130" t="str">
        <f t="shared" si="2"/>
        <v/>
      </c>
      <c r="AA13" s="129" t="str">
        <f t="shared" si="3"/>
        <v/>
      </c>
      <c r="AB13" s="130" t="str">
        <f t="shared" ref="AB13:AB15" si="7">IFERROR(IF(AND(Q12="Impacto",Q13="Impacto"),(AB12-(+AB12*T13)),IF(AND(Q12="Probabilidad",Q13="Impacto"),(AB11-(+AB11*T13)),IF(Q13="Probabilidad",AB12,""))),"")</f>
        <v/>
      </c>
      <c r="AC13" s="131" t="str">
        <f>IFERROR(IF(OR(AND(Y13="Muy Baja",AA13="Leve"),AND(Y13="Muy Baja",AA13="Menor"),AND(Y13="Baja",AA13="Leve")),"Bajo",IF(OR(AND(Y13="Muy baja",AA13="Moderado"),AND(Y13="Baja",AA13="Menor"),AND(Y13="Baja",AA13="Moderado"),AND(Y13="Media",AA13="Leve"),AND(Y13="Media",AA13="Menor"),AND(Y13="Media",AA13="Moderado"),AND(Y13="Alta",AA13="Leve"),AND(Y13="Alta",AA13="Menor")),"Moderado",IF(OR(AND(Y13="Muy Baja",AA13="Mayor"),AND(Y13="Baja",AA13="Mayor"),AND(Y13="Media",AA13="Mayor"),AND(Y13="Alta",AA13="Moderado"),AND(Y13="Alta",AA13="Mayor"),AND(Y13="Muy Alta",AA13="Leve"),AND(Y13="Muy Alta",AA13="Menor"),AND(Y13="Muy Alta",AA13="Moderado"),AND(Y13="Muy Alta",AA13="Mayor")),"Alto",IF(OR(AND(Y13="Muy Baja",AA13="Catastrófico"),AND(Y13="Baja",AA13="Catastrófico"),AND(Y13="Media",AA13="Catastrófico"),AND(Y13="Alta",AA13="Catastrófico"),AND(Y13="Muy Alta",AA13="Catastrófico")),"Extremo","")))),"")</f>
        <v/>
      </c>
      <c r="AD13" s="132"/>
      <c r="AE13" s="133"/>
      <c r="AF13" s="134"/>
      <c r="AG13" s="135"/>
      <c r="AH13" s="135"/>
      <c r="AI13" s="133"/>
      <c r="AJ13" s="134"/>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row>
    <row r="14" spans="1:68" ht="151.5" customHeight="1" x14ac:dyDescent="0.3">
      <c r="A14" s="216"/>
      <c r="B14" s="219"/>
      <c r="C14" s="219"/>
      <c r="D14" s="219"/>
      <c r="E14" s="231"/>
      <c r="F14" s="219"/>
      <c r="G14" s="222"/>
      <c r="H14" s="225"/>
      <c r="I14" s="213"/>
      <c r="J14" s="228"/>
      <c r="K14" s="213">
        <f>IF(NOT(ISERROR(MATCH(J14,_xlfn.ANCHORARRAY(E25),0))),I27&amp;"Por favor no seleccionar los criterios de impacto",J14)</f>
        <v>0</v>
      </c>
      <c r="L14" s="225"/>
      <c r="M14" s="213"/>
      <c r="N14" s="210"/>
      <c r="O14" s="123">
        <v>5</v>
      </c>
      <c r="P14" s="124"/>
      <c r="Q14" s="125" t="str">
        <f t="shared" si="5"/>
        <v/>
      </c>
      <c r="R14" s="126"/>
      <c r="S14" s="126"/>
      <c r="T14" s="127" t="str">
        <f t="shared" si="0"/>
        <v/>
      </c>
      <c r="U14" s="126"/>
      <c r="V14" s="126"/>
      <c r="W14" s="126"/>
      <c r="X14" s="128" t="str">
        <f t="shared" si="6"/>
        <v/>
      </c>
      <c r="Y14" s="129" t="str">
        <f t="shared" si="1"/>
        <v/>
      </c>
      <c r="Z14" s="130" t="str">
        <f t="shared" si="2"/>
        <v/>
      </c>
      <c r="AA14" s="129" t="str">
        <f t="shared" si="3"/>
        <v/>
      </c>
      <c r="AB14" s="130" t="str">
        <f t="shared" si="7"/>
        <v/>
      </c>
      <c r="AC14" s="131" t="str">
        <f t="shared" si="4"/>
        <v/>
      </c>
      <c r="AD14" s="132"/>
      <c r="AE14" s="133"/>
      <c r="AF14" s="134"/>
      <c r="AG14" s="135"/>
      <c r="AH14" s="135"/>
      <c r="AI14" s="133"/>
      <c r="AJ14" s="134"/>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row>
    <row r="15" spans="1:68" ht="151.5" customHeight="1" x14ac:dyDescent="0.3">
      <c r="A15" s="217"/>
      <c r="B15" s="220"/>
      <c r="C15" s="220"/>
      <c r="D15" s="220"/>
      <c r="E15" s="232"/>
      <c r="F15" s="220"/>
      <c r="G15" s="223"/>
      <c r="H15" s="226"/>
      <c r="I15" s="214"/>
      <c r="J15" s="229"/>
      <c r="K15" s="214">
        <f>IF(NOT(ISERROR(MATCH(J15,_xlfn.ANCHORARRAY(E26),0))),I28&amp;"Por favor no seleccionar los criterios de impacto",J15)</f>
        <v>0</v>
      </c>
      <c r="L15" s="226"/>
      <c r="M15" s="214"/>
      <c r="N15" s="211"/>
      <c r="O15" s="123">
        <v>6</v>
      </c>
      <c r="P15" s="124"/>
      <c r="Q15" s="125" t="str">
        <f t="shared" si="5"/>
        <v/>
      </c>
      <c r="R15" s="126"/>
      <c r="S15" s="126"/>
      <c r="T15" s="127" t="str">
        <f t="shared" si="0"/>
        <v/>
      </c>
      <c r="U15" s="126"/>
      <c r="V15" s="126"/>
      <c r="W15" s="126"/>
      <c r="X15" s="128" t="str">
        <f t="shared" si="6"/>
        <v/>
      </c>
      <c r="Y15" s="129" t="str">
        <f t="shared" si="1"/>
        <v/>
      </c>
      <c r="Z15" s="130" t="str">
        <f t="shared" si="2"/>
        <v/>
      </c>
      <c r="AA15" s="129" t="str">
        <f t="shared" si="3"/>
        <v/>
      </c>
      <c r="AB15" s="130" t="str">
        <f t="shared" si="7"/>
        <v/>
      </c>
      <c r="AC15" s="131" t="str">
        <f t="shared" si="4"/>
        <v/>
      </c>
      <c r="AD15" s="132"/>
      <c r="AE15" s="133"/>
      <c r="AF15" s="134"/>
      <c r="AG15" s="135"/>
      <c r="AH15" s="135"/>
      <c r="AI15" s="133"/>
      <c r="AJ15" s="134"/>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row>
    <row r="16" spans="1:68" ht="151.5" customHeight="1" x14ac:dyDescent="0.3">
      <c r="A16" s="215">
        <v>2</v>
      </c>
      <c r="B16" s="218"/>
      <c r="C16" s="218"/>
      <c r="D16" s="218"/>
      <c r="E16" s="230"/>
      <c r="F16" s="218"/>
      <c r="G16" s="221"/>
      <c r="H16" s="224" t="str">
        <f>IF(G16&lt;=0,"",IF(G16&lt;=2,"Muy Baja",IF(G16&lt;=24,"Baja",IF(G16&lt;=500,"Media",IF(G16&lt;=5000,"Alta","Muy Alta")))))</f>
        <v/>
      </c>
      <c r="I16" s="212" t="str">
        <f>IF(H16="","",IF(H16="Muy Baja",0.2,IF(H16="Baja",0.4,IF(H16="Media",0.6,IF(H16="Alta",0.8,IF(H16="Muy Alta",1,))))))</f>
        <v/>
      </c>
      <c r="J16" s="227"/>
      <c r="K16" s="212">
        <f>IF(NOT(ISERROR(MATCH(J16,'Tabla Impacto'!$B$221:$B$223,0))),'Tabla Impacto'!$F$223&amp;"Por favor no seleccionar los criterios de impacto(Afectación Económica o presupuestal y Pérdida Reputacional)",J16)</f>
        <v>0</v>
      </c>
      <c r="L16" s="224" t="str">
        <f>IF(OR(K16='Tabla Impacto'!$C$11,K16='Tabla Impacto'!$D$11),"Leve",IF(OR(K16='Tabla Impacto'!$C$12,K16='Tabla Impacto'!$D$12),"Menor",IF(OR(K16='Tabla Impacto'!$C$13,K16='Tabla Impacto'!$D$13),"Moderado",IF(OR(K16='Tabla Impacto'!$C$14,K16='Tabla Impacto'!$D$14),"Mayor",IF(OR(K16='Tabla Impacto'!$C$15,K16='Tabla Impacto'!$D$15),"Catastrófico","")))))</f>
        <v/>
      </c>
      <c r="M16" s="212" t="str">
        <f>IF(L16="","",IF(L16="Leve",0.2,IF(L16="Menor",0.4,IF(L16="Moderado",0.6,IF(L16="Mayor",0.8,IF(L16="Catastrófico",1,))))))</f>
        <v/>
      </c>
      <c r="N16" s="209" t="str">
        <f>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
      </c>
      <c r="O16" s="123">
        <v>1</v>
      </c>
      <c r="P16" s="124"/>
      <c r="Q16" s="125" t="str">
        <f>IF(OR(R16="Preventivo",R16="Detectivo"),"Probabilidad",IF(R16="Correctivo","Impacto",""))</f>
        <v/>
      </c>
      <c r="R16" s="126"/>
      <c r="S16" s="126"/>
      <c r="T16" s="127" t="str">
        <f>IF(AND(R16="Preventivo",S16="Automático"),"50%",IF(AND(R16="Preventivo",S16="Manual"),"40%",IF(AND(R16="Detectivo",S16="Automático"),"40%",IF(AND(R16="Detectivo",S16="Manual"),"30%",IF(AND(R16="Correctivo",S16="Automático"),"35%",IF(AND(R16="Correctivo",S16="Manual"),"25%",""))))))</f>
        <v/>
      </c>
      <c r="U16" s="126"/>
      <c r="V16" s="126"/>
      <c r="W16" s="126"/>
      <c r="X16" s="128" t="str">
        <f>IFERROR(IF(Q16="Probabilidad",(I16-(+I16*T16)),IF(Q16="Impacto",I16,"")),"")</f>
        <v/>
      </c>
      <c r="Y16" s="129" t="str">
        <f>IFERROR(IF(X16="","",IF(X16&lt;=0.2,"Muy Baja",IF(X16&lt;=0.4,"Baja",IF(X16&lt;=0.6,"Media",IF(X16&lt;=0.8,"Alta","Muy Alta"))))),"")</f>
        <v/>
      </c>
      <c r="Z16" s="130" t="str">
        <f>+X16</f>
        <v/>
      </c>
      <c r="AA16" s="129" t="str">
        <f>IFERROR(IF(AB16="","",IF(AB16&lt;=0.2,"Leve",IF(AB16&lt;=0.4,"Menor",IF(AB16&lt;=0.6,"Moderado",IF(AB16&lt;=0.8,"Mayor","Catastrófico"))))),"")</f>
        <v/>
      </c>
      <c r="AB16" s="130" t="str">
        <f>IFERROR(IF(Q16="Impacto",(M16-(+M16*T16)),IF(Q16="Probabilidad",M16,"")),"")</f>
        <v/>
      </c>
      <c r="AC16" s="131" t="str">
        <f>IFERROR(IF(OR(AND(Y16="Muy Baja",AA16="Leve"),AND(Y16="Muy Baja",AA16="Menor"),AND(Y16="Baja",AA16="Leve")),"Bajo",IF(OR(AND(Y16="Muy baja",AA16="Moderado"),AND(Y16="Baja",AA16="Menor"),AND(Y16="Baja",AA16="Moderado"),AND(Y16="Media",AA16="Leve"),AND(Y16="Media",AA16="Menor"),AND(Y16="Media",AA16="Moderado"),AND(Y16="Alta",AA16="Leve"),AND(Y16="Alta",AA16="Menor")),"Moderado",IF(OR(AND(Y16="Muy Baja",AA16="Mayor"),AND(Y16="Baja",AA16="Mayor"),AND(Y16="Media",AA16="Mayor"),AND(Y16="Alta",AA16="Moderado"),AND(Y16="Alta",AA16="Mayor"),AND(Y16="Muy Alta",AA16="Leve"),AND(Y16="Muy Alta",AA16="Menor"),AND(Y16="Muy Alta",AA16="Moderado"),AND(Y16="Muy Alta",AA16="Mayor")),"Alto",IF(OR(AND(Y16="Muy Baja",AA16="Catastrófico"),AND(Y16="Baja",AA16="Catastrófico"),AND(Y16="Media",AA16="Catastrófico"),AND(Y16="Alta",AA16="Catastrófico"),AND(Y16="Muy Alta",AA16="Catastrófico")),"Extremo","")))),"")</f>
        <v/>
      </c>
      <c r="AD16" s="132"/>
      <c r="AE16" s="133"/>
      <c r="AF16" s="134"/>
      <c r="AG16" s="135"/>
      <c r="AH16" s="135"/>
      <c r="AI16" s="133"/>
      <c r="AJ16" s="134"/>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row>
    <row r="17" spans="1:68" ht="151.5" customHeight="1" x14ac:dyDescent="0.3">
      <c r="A17" s="216"/>
      <c r="B17" s="219"/>
      <c r="C17" s="219"/>
      <c r="D17" s="219"/>
      <c r="E17" s="231"/>
      <c r="F17" s="219"/>
      <c r="G17" s="222"/>
      <c r="H17" s="225"/>
      <c r="I17" s="213"/>
      <c r="J17" s="228"/>
      <c r="K17" s="213">
        <f>IF(NOT(ISERROR(MATCH(J17,_xlfn.ANCHORARRAY(E28),0))),I30&amp;"Por favor no seleccionar los criterios de impacto",J17)</f>
        <v>0</v>
      </c>
      <c r="L17" s="225"/>
      <c r="M17" s="213"/>
      <c r="N17" s="210"/>
      <c r="O17" s="123">
        <v>2</v>
      </c>
      <c r="P17" s="124"/>
      <c r="Q17" s="125" t="str">
        <f>IF(OR(R17="Preventivo",R17="Detectivo"),"Probabilidad",IF(R17="Correctivo","Impacto",""))</f>
        <v/>
      </c>
      <c r="R17" s="126"/>
      <c r="S17" s="126"/>
      <c r="T17" s="127" t="str">
        <f t="shared" ref="T17:T21" si="8">IF(AND(R17="Preventivo",S17="Automático"),"50%",IF(AND(R17="Preventivo",S17="Manual"),"40%",IF(AND(R17="Detectivo",S17="Automático"),"40%",IF(AND(R17="Detectivo",S17="Manual"),"30%",IF(AND(R17="Correctivo",S17="Automático"),"35%",IF(AND(R17="Correctivo",S17="Manual"),"25%",""))))))</f>
        <v/>
      </c>
      <c r="U17" s="126"/>
      <c r="V17" s="126"/>
      <c r="W17" s="126"/>
      <c r="X17" s="128" t="str">
        <f>IFERROR(IF(AND(Q16="Probabilidad",Q17="Probabilidad"),(Z16-(+Z16*T17)),IF(Q17="Probabilidad",(I16-(+I16*T17)),IF(Q17="Impacto",Z16,""))),"")</f>
        <v/>
      </c>
      <c r="Y17" s="129" t="str">
        <f t="shared" si="1"/>
        <v/>
      </c>
      <c r="Z17" s="130" t="str">
        <f t="shared" ref="Z17:Z21" si="9">+X17</f>
        <v/>
      </c>
      <c r="AA17" s="129" t="str">
        <f t="shared" si="3"/>
        <v/>
      </c>
      <c r="AB17" s="130" t="str">
        <f>IFERROR(IF(AND(Q16="Impacto",Q17="Impacto"),(AB10-(+AB10*T17)),IF(Q17="Impacto",($M$16-(+$M$16*T17)),IF(Q17="Probabilidad",AB10,""))),"")</f>
        <v/>
      </c>
      <c r="AC17" s="131" t="str">
        <f t="shared" ref="AC17:AC18" si="10">IFERROR(IF(OR(AND(Y17="Muy Baja",AA17="Leve"),AND(Y17="Muy Baja",AA17="Menor"),AND(Y17="Baja",AA17="Leve")),"Bajo",IF(OR(AND(Y17="Muy baja",AA17="Moderado"),AND(Y17="Baja",AA17="Menor"),AND(Y17="Baja",AA17="Moderado"),AND(Y17="Media",AA17="Leve"),AND(Y17="Media",AA17="Menor"),AND(Y17="Media",AA17="Moderado"),AND(Y17="Alta",AA17="Leve"),AND(Y17="Alta",AA17="Menor")),"Moderado",IF(OR(AND(Y17="Muy Baja",AA17="Mayor"),AND(Y17="Baja",AA17="Mayor"),AND(Y17="Media",AA17="Mayor"),AND(Y17="Alta",AA17="Moderado"),AND(Y17="Alta",AA17="Mayor"),AND(Y17="Muy Alta",AA17="Leve"),AND(Y17="Muy Alta",AA17="Menor"),AND(Y17="Muy Alta",AA17="Moderado"),AND(Y17="Muy Alta",AA17="Mayor")),"Alto",IF(OR(AND(Y17="Muy Baja",AA17="Catastrófico"),AND(Y17="Baja",AA17="Catastrófico"),AND(Y17="Media",AA17="Catastrófico"),AND(Y17="Alta",AA17="Catastrófico"),AND(Y17="Muy Alta",AA17="Catastrófico")),"Extremo","")))),"")</f>
        <v/>
      </c>
      <c r="AD17" s="132"/>
      <c r="AE17" s="133"/>
      <c r="AF17" s="134"/>
      <c r="AG17" s="135"/>
      <c r="AH17" s="135"/>
      <c r="AI17" s="133"/>
      <c r="AJ17" s="134"/>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row>
    <row r="18" spans="1:68" ht="151.5" customHeight="1" x14ac:dyDescent="0.3">
      <c r="A18" s="216"/>
      <c r="B18" s="219"/>
      <c r="C18" s="219"/>
      <c r="D18" s="219"/>
      <c r="E18" s="231"/>
      <c r="F18" s="219"/>
      <c r="G18" s="222"/>
      <c r="H18" s="225"/>
      <c r="I18" s="213"/>
      <c r="J18" s="228"/>
      <c r="K18" s="213">
        <f>IF(NOT(ISERROR(MATCH(J18,_xlfn.ANCHORARRAY(E29),0))),I31&amp;"Por favor no seleccionar los criterios de impacto",J18)</f>
        <v>0</v>
      </c>
      <c r="L18" s="225"/>
      <c r="M18" s="213"/>
      <c r="N18" s="210"/>
      <c r="O18" s="123">
        <v>3</v>
      </c>
      <c r="P18" s="124"/>
      <c r="Q18" s="125" t="str">
        <f>IF(OR(R18="Preventivo",R18="Detectivo"),"Probabilidad",IF(R18="Correctivo","Impacto",""))</f>
        <v/>
      </c>
      <c r="R18" s="126"/>
      <c r="S18" s="126"/>
      <c r="T18" s="127" t="str">
        <f t="shared" si="8"/>
        <v/>
      </c>
      <c r="U18" s="126"/>
      <c r="V18" s="126"/>
      <c r="W18" s="126"/>
      <c r="X18" s="128" t="str">
        <f>IFERROR(IF(AND(Q17="Probabilidad",Q18="Probabilidad"),(Z17-(+Z17*T18)),IF(AND(Q17="Impacto",Q18="Probabilidad"),(Z16-(+Z16*T18)),IF(Q18="Impacto",Z17,""))),"")</f>
        <v/>
      </c>
      <c r="Y18" s="129" t="str">
        <f t="shared" si="1"/>
        <v/>
      </c>
      <c r="Z18" s="130" t="str">
        <f t="shared" si="9"/>
        <v/>
      </c>
      <c r="AA18" s="129" t="str">
        <f t="shared" si="3"/>
        <v/>
      </c>
      <c r="AB18" s="130" t="str">
        <f>IFERROR(IF(AND(Q17="Impacto",Q18="Impacto"),(AB17-(+AB17*T18)),IF(AND(Q17="Probabilidad",Q18="Impacto"),(AB16-(+AB16*T18)),IF(Q18="Probabilidad",AB17,""))),"")</f>
        <v/>
      </c>
      <c r="AC18" s="131" t="str">
        <f t="shared" si="10"/>
        <v/>
      </c>
      <c r="AD18" s="132"/>
      <c r="AE18" s="133"/>
      <c r="AF18" s="134"/>
      <c r="AG18" s="135"/>
      <c r="AH18" s="135"/>
      <c r="AI18" s="133"/>
      <c r="AJ18" s="134"/>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row>
    <row r="19" spans="1:68" ht="151.5" customHeight="1" x14ac:dyDescent="0.3">
      <c r="A19" s="216"/>
      <c r="B19" s="219"/>
      <c r="C19" s="219"/>
      <c r="D19" s="219"/>
      <c r="E19" s="231"/>
      <c r="F19" s="219"/>
      <c r="G19" s="222"/>
      <c r="H19" s="225"/>
      <c r="I19" s="213"/>
      <c r="J19" s="228"/>
      <c r="K19" s="213">
        <f>IF(NOT(ISERROR(MATCH(J19,_xlfn.ANCHORARRAY(E30),0))),I32&amp;"Por favor no seleccionar los criterios de impacto",J19)</f>
        <v>0</v>
      </c>
      <c r="L19" s="225"/>
      <c r="M19" s="213"/>
      <c r="N19" s="210"/>
      <c r="O19" s="123">
        <v>4</v>
      </c>
      <c r="P19" s="136"/>
      <c r="Q19" s="125" t="str">
        <f t="shared" ref="Q19:Q21" si="11">IF(OR(R19="Preventivo",R19="Detectivo"),"Probabilidad",IF(R19="Correctivo","Impacto",""))</f>
        <v/>
      </c>
      <c r="R19" s="126"/>
      <c r="S19" s="126"/>
      <c r="T19" s="127" t="str">
        <f t="shared" si="8"/>
        <v/>
      </c>
      <c r="U19" s="126"/>
      <c r="V19" s="126"/>
      <c r="W19" s="126"/>
      <c r="X19" s="128" t="str">
        <f t="shared" ref="X19:X21" si="12">IFERROR(IF(AND(Q18="Probabilidad",Q19="Probabilidad"),(Z18-(+Z18*T19)),IF(AND(Q18="Impacto",Q19="Probabilidad"),(Z17-(+Z17*T19)),IF(Q19="Impacto",Z18,""))),"")</f>
        <v/>
      </c>
      <c r="Y19" s="129" t="str">
        <f t="shared" si="1"/>
        <v/>
      </c>
      <c r="Z19" s="130" t="str">
        <f t="shared" si="9"/>
        <v/>
      </c>
      <c r="AA19" s="129" t="str">
        <f t="shared" si="3"/>
        <v/>
      </c>
      <c r="AB19" s="130" t="str">
        <f t="shared" ref="AB19:AB21" si="13">IFERROR(IF(AND(Q18="Impacto",Q19="Impacto"),(AB18-(+AB18*T19)),IF(AND(Q18="Probabilidad",Q19="Impacto"),(AB17-(+AB17*T19)),IF(Q19="Probabilidad",AB18,""))),"")</f>
        <v/>
      </c>
      <c r="AC19" s="131" t="str">
        <f>IFERROR(IF(OR(AND(Y19="Muy Baja",AA19="Leve"),AND(Y19="Muy Baja",AA19="Menor"),AND(Y19="Baja",AA19="Leve")),"Bajo",IF(OR(AND(Y19="Muy baja",AA19="Moderado"),AND(Y19="Baja",AA19="Menor"),AND(Y19="Baja",AA19="Moderado"),AND(Y19="Media",AA19="Leve"),AND(Y19="Media",AA19="Menor"),AND(Y19="Media",AA19="Moderado"),AND(Y19="Alta",AA19="Leve"),AND(Y19="Alta",AA19="Menor")),"Moderado",IF(OR(AND(Y19="Muy Baja",AA19="Mayor"),AND(Y19="Baja",AA19="Mayor"),AND(Y19="Media",AA19="Mayor"),AND(Y19="Alta",AA19="Moderado"),AND(Y19="Alta",AA19="Mayor"),AND(Y19="Muy Alta",AA19="Leve"),AND(Y19="Muy Alta",AA19="Menor"),AND(Y19="Muy Alta",AA19="Moderado"),AND(Y19="Muy Alta",AA19="Mayor")),"Alto",IF(OR(AND(Y19="Muy Baja",AA19="Catastrófico"),AND(Y19="Baja",AA19="Catastrófico"),AND(Y19="Media",AA19="Catastrófico"),AND(Y19="Alta",AA19="Catastrófico"),AND(Y19="Muy Alta",AA19="Catastrófico")),"Extremo","")))),"")</f>
        <v/>
      </c>
      <c r="AD19" s="132"/>
      <c r="AE19" s="133"/>
      <c r="AF19" s="134"/>
      <c r="AG19" s="135"/>
      <c r="AH19" s="135"/>
      <c r="AI19" s="133"/>
      <c r="AJ19" s="134"/>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row>
    <row r="20" spans="1:68" ht="151.5" customHeight="1" x14ac:dyDescent="0.3">
      <c r="A20" s="216"/>
      <c r="B20" s="219"/>
      <c r="C20" s="219"/>
      <c r="D20" s="219"/>
      <c r="E20" s="231"/>
      <c r="F20" s="219"/>
      <c r="G20" s="222"/>
      <c r="H20" s="225"/>
      <c r="I20" s="213"/>
      <c r="J20" s="228"/>
      <c r="K20" s="213">
        <f>IF(NOT(ISERROR(MATCH(J20,_xlfn.ANCHORARRAY(E31),0))),I33&amp;"Por favor no seleccionar los criterios de impacto",J20)</f>
        <v>0</v>
      </c>
      <c r="L20" s="225"/>
      <c r="M20" s="213"/>
      <c r="N20" s="210"/>
      <c r="O20" s="123">
        <v>5</v>
      </c>
      <c r="P20" s="124"/>
      <c r="Q20" s="125" t="str">
        <f t="shared" si="11"/>
        <v/>
      </c>
      <c r="R20" s="126"/>
      <c r="S20" s="126"/>
      <c r="T20" s="127" t="str">
        <f t="shared" si="8"/>
        <v/>
      </c>
      <c r="U20" s="126"/>
      <c r="V20" s="126"/>
      <c r="W20" s="126"/>
      <c r="X20" s="128" t="str">
        <f t="shared" si="12"/>
        <v/>
      </c>
      <c r="Y20" s="129" t="str">
        <f t="shared" si="1"/>
        <v/>
      </c>
      <c r="Z20" s="130" t="str">
        <f t="shared" si="9"/>
        <v/>
      </c>
      <c r="AA20" s="129" t="str">
        <f t="shared" si="3"/>
        <v/>
      </c>
      <c r="AB20" s="130" t="str">
        <f t="shared" si="13"/>
        <v/>
      </c>
      <c r="AC20" s="131" t="str">
        <f t="shared" ref="AC20:AC21" si="14">IFERROR(IF(OR(AND(Y20="Muy Baja",AA20="Leve"),AND(Y20="Muy Baja",AA20="Menor"),AND(Y20="Baja",AA20="Leve")),"Bajo",IF(OR(AND(Y20="Muy baja",AA20="Moderado"),AND(Y20="Baja",AA20="Menor"),AND(Y20="Baja",AA20="Moderado"),AND(Y20="Media",AA20="Leve"),AND(Y20="Media",AA20="Menor"),AND(Y20="Media",AA20="Moderado"),AND(Y20="Alta",AA20="Leve"),AND(Y20="Alta",AA20="Menor")),"Moderado",IF(OR(AND(Y20="Muy Baja",AA20="Mayor"),AND(Y20="Baja",AA20="Mayor"),AND(Y20="Media",AA20="Mayor"),AND(Y20="Alta",AA20="Moderado"),AND(Y20="Alta",AA20="Mayor"),AND(Y20="Muy Alta",AA20="Leve"),AND(Y20="Muy Alta",AA20="Menor"),AND(Y20="Muy Alta",AA20="Moderado"),AND(Y20="Muy Alta",AA20="Mayor")),"Alto",IF(OR(AND(Y20="Muy Baja",AA20="Catastrófico"),AND(Y20="Baja",AA20="Catastrófico"),AND(Y20="Media",AA20="Catastrófico"),AND(Y20="Alta",AA20="Catastrófico"),AND(Y20="Muy Alta",AA20="Catastrófico")),"Extremo","")))),"")</f>
        <v/>
      </c>
      <c r="AD20" s="132"/>
      <c r="AE20" s="133"/>
      <c r="AF20" s="134"/>
      <c r="AG20" s="135"/>
      <c r="AH20" s="135"/>
      <c r="AI20" s="133"/>
      <c r="AJ20" s="134"/>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row>
    <row r="21" spans="1:68" ht="151.5" customHeight="1" x14ac:dyDescent="0.3">
      <c r="A21" s="217"/>
      <c r="B21" s="220"/>
      <c r="C21" s="220"/>
      <c r="D21" s="220"/>
      <c r="E21" s="232"/>
      <c r="F21" s="220"/>
      <c r="G21" s="223"/>
      <c r="H21" s="226"/>
      <c r="I21" s="214"/>
      <c r="J21" s="229"/>
      <c r="K21" s="214">
        <f>IF(NOT(ISERROR(MATCH(J21,_xlfn.ANCHORARRAY(E32),0))),I34&amp;"Por favor no seleccionar los criterios de impacto",J21)</f>
        <v>0</v>
      </c>
      <c r="L21" s="226"/>
      <c r="M21" s="214"/>
      <c r="N21" s="211"/>
      <c r="O21" s="123">
        <v>6</v>
      </c>
      <c r="P21" s="124"/>
      <c r="Q21" s="125" t="str">
        <f t="shared" si="11"/>
        <v/>
      </c>
      <c r="R21" s="126"/>
      <c r="S21" s="126"/>
      <c r="T21" s="127" t="str">
        <f t="shared" si="8"/>
        <v/>
      </c>
      <c r="U21" s="126"/>
      <c r="V21" s="126"/>
      <c r="W21" s="126"/>
      <c r="X21" s="128" t="str">
        <f t="shared" si="12"/>
        <v/>
      </c>
      <c r="Y21" s="129" t="str">
        <f t="shared" si="1"/>
        <v/>
      </c>
      <c r="Z21" s="130" t="str">
        <f t="shared" si="9"/>
        <v/>
      </c>
      <c r="AA21" s="129" t="str">
        <f t="shared" si="3"/>
        <v/>
      </c>
      <c r="AB21" s="130" t="str">
        <f t="shared" si="13"/>
        <v/>
      </c>
      <c r="AC21" s="131" t="str">
        <f t="shared" si="14"/>
        <v/>
      </c>
      <c r="AD21" s="132"/>
      <c r="AE21" s="133"/>
      <c r="AF21" s="134"/>
      <c r="AG21" s="135"/>
      <c r="AH21" s="135"/>
      <c r="AI21" s="133"/>
      <c r="AJ21" s="134"/>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row>
    <row r="22" spans="1:68" ht="151.5" customHeight="1" x14ac:dyDescent="0.3">
      <c r="A22" s="215">
        <v>3</v>
      </c>
      <c r="B22" s="218"/>
      <c r="C22" s="218"/>
      <c r="D22" s="218"/>
      <c r="E22" s="230"/>
      <c r="F22" s="218"/>
      <c r="G22" s="221"/>
      <c r="H22" s="224" t="str">
        <f>IF(G22&lt;=0,"",IF(G22&lt;=2,"Muy Baja",IF(G22&lt;=24,"Baja",IF(G22&lt;=500,"Media",IF(G22&lt;=5000,"Alta","Muy Alta")))))</f>
        <v/>
      </c>
      <c r="I22" s="212" t="str">
        <f>IF(H22="","",IF(H22="Muy Baja",0.2,IF(H22="Baja",0.4,IF(H22="Media",0.6,IF(H22="Alta",0.8,IF(H22="Muy Alta",1,))))))</f>
        <v/>
      </c>
      <c r="J22" s="227"/>
      <c r="K22" s="212">
        <f>IF(NOT(ISERROR(MATCH(J22,'Tabla Impacto'!$B$221:$B$223,0))),'Tabla Impacto'!$F$223&amp;"Por favor no seleccionar los criterios de impacto(Afectación Económica o presupuestal y Pérdida Reputacional)",J22)</f>
        <v>0</v>
      </c>
      <c r="L22" s="224" t="str">
        <f>IF(OR(K22='Tabla Impacto'!$C$11,K22='Tabla Impacto'!$D$11),"Leve",IF(OR(K22='Tabla Impacto'!$C$12,K22='Tabla Impacto'!$D$12),"Menor",IF(OR(K22='Tabla Impacto'!$C$13,K22='Tabla Impacto'!$D$13),"Moderado",IF(OR(K22='Tabla Impacto'!$C$14,K22='Tabla Impacto'!$D$14),"Mayor",IF(OR(K22='Tabla Impacto'!$C$15,K22='Tabla Impacto'!$D$15),"Catastrófico","")))))</f>
        <v/>
      </c>
      <c r="M22" s="212" t="str">
        <f>IF(L22="","",IF(L22="Leve",0.2,IF(L22="Menor",0.4,IF(L22="Moderado",0.6,IF(L22="Mayor",0.8,IF(L22="Catastrófico",1,))))))</f>
        <v/>
      </c>
      <c r="N22" s="209" t="str">
        <f>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
      </c>
      <c r="O22" s="123">
        <v>1</v>
      </c>
      <c r="P22" s="124"/>
      <c r="Q22" s="125" t="str">
        <f>IF(OR(R22="Preventivo",R22="Detectivo"),"Probabilidad",IF(R22="Correctivo","Impacto",""))</f>
        <v/>
      </c>
      <c r="R22" s="126"/>
      <c r="S22" s="126"/>
      <c r="T22" s="127" t="str">
        <f>IF(AND(R22="Preventivo",S22="Automático"),"50%",IF(AND(R22="Preventivo",S22="Manual"),"40%",IF(AND(R22="Detectivo",S22="Automático"),"40%",IF(AND(R22="Detectivo",S22="Manual"),"30%",IF(AND(R22="Correctivo",S22="Automático"),"35%",IF(AND(R22="Correctivo",S22="Manual"),"25%",""))))))</f>
        <v/>
      </c>
      <c r="U22" s="126"/>
      <c r="V22" s="126"/>
      <c r="W22" s="126"/>
      <c r="X22" s="128" t="str">
        <f>IFERROR(IF(Q22="Probabilidad",(I22-(+I22*T22)),IF(Q22="Impacto",I22,"")),"")</f>
        <v/>
      </c>
      <c r="Y22" s="129" t="str">
        <f>IFERROR(IF(X22="","",IF(X22&lt;=0.2,"Muy Baja",IF(X22&lt;=0.4,"Baja",IF(X22&lt;=0.6,"Media",IF(X22&lt;=0.8,"Alta","Muy Alta"))))),"")</f>
        <v/>
      </c>
      <c r="Z22" s="130" t="str">
        <f>+X22</f>
        <v/>
      </c>
      <c r="AA22" s="129" t="str">
        <f>IFERROR(IF(AB22="","",IF(AB22&lt;=0.2,"Leve",IF(AB22&lt;=0.4,"Menor",IF(AB22&lt;=0.6,"Moderado",IF(AB22&lt;=0.8,"Mayor","Catastrófico"))))),"")</f>
        <v/>
      </c>
      <c r="AB22" s="130" t="str">
        <f>IFERROR(IF(Q22="Impacto",(M22-(+M22*T22)),IF(Q22="Probabilidad",M22,"")),"")</f>
        <v/>
      </c>
      <c r="AC22" s="131" t="str">
        <f>IFERROR(IF(OR(AND(Y22="Muy Baja",AA22="Leve"),AND(Y22="Muy Baja",AA22="Menor"),AND(Y22="Baja",AA22="Leve")),"Bajo",IF(OR(AND(Y22="Muy baja",AA22="Moderado"),AND(Y22="Baja",AA22="Menor"),AND(Y22="Baja",AA22="Moderado"),AND(Y22="Media",AA22="Leve"),AND(Y22="Media",AA22="Menor"),AND(Y22="Media",AA22="Moderado"),AND(Y22="Alta",AA22="Leve"),AND(Y22="Alta",AA22="Menor")),"Moderado",IF(OR(AND(Y22="Muy Baja",AA22="Mayor"),AND(Y22="Baja",AA22="Mayor"),AND(Y22="Media",AA22="Mayor"),AND(Y22="Alta",AA22="Moderado"),AND(Y22="Alta",AA22="Mayor"),AND(Y22="Muy Alta",AA22="Leve"),AND(Y22="Muy Alta",AA22="Menor"),AND(Y22="Muy Alta",AA22="Moderado"),AND(Y22="Muy Alta",AA22="Mayor")),"Alto",IF(OR(AND(Y22="Muy Baja",AA22="Catastrófico"),AND(Y22="Baja",AA22="Catastrófico"),AND(Y22="Media",AA22="Catastrófico"),AND(Y22="Alta",AA22="Catastrófico"),AND(Y22="Muy Alta",AA22="Catastrófico")),"Extremo","")))),"")</f>
        <v/>
      </c>
      <c r="AD22" s="132"/>
      <c r="AE22" s="133"/>
      <c r="AF22" s="134"/>
      <c r="AG22" s="135"/>
      <c r="AH22" s="135"/>
      <c r="AI22" s="133"/>
      <c r="AJ22" s="134"/>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row>
    <row r="23" spans="1:68" ht="151.5" customHeight="1" x14ac:dyDescent="0.3">
      <c r="A23" s="216"/>
      <c r="B23" s="219"/>
      <c r="C23" s="219"/>
      <c r="D23" s="219"/>
      <c r="E23" s="231"/>
      <c r="F23" s="219"/>
      <c r="G23" s="222"/>
      <c r="H23" s="225"/>
      <c r="I23" s="213"/>
      <c r="J23" s="228"/>
      <c r="K23" s="213">
        <f t="shared" ref="K23:K27" si="15">IF(NOT(ISERROR(MATCH(J23,_xlfn.ANCHORARRAY(E34),0))),I36&amp;"Por favor no seleccionar los criterios de impacto",J23)</f>
        <v>0</v>
      </c>
      <c r="L23" s="225"/>
      <c r="M23" s="213"/>
      <c r="N23" s="210"/>
      <c r="O23" s="123">
        <v>2</v>
      </c>
      <c r="P23" s="124"/>
      <c r="Q23" s="125" t="str">
        <f>IF(OR(R23="Preventivo",R23="Detectivo"),"Probabilidad",IF(R23="Correctivo","Impacto",""))</f>
        <v/>
      </c>
      <c r="R23" s="126"/>
      <c r="S23" s="126"/>
      <c r="T23" s="127" t="str">
        <f t="shared" ref="T23:T27" si="16">IF(AND(R23="Preventivo",S23="Automático"),"50%",IF(AND(R23="Preventivo",S23="Manual"),"40%",IF(AND(R23="Detectivo",S23="Automático"),"40%",IF(AND(R23="Detectivo",S23="Manual"),"30%",IF(AND(R23="Correctivo",S23="Automático"),"35%",IF(AND(R23="Correctivo",S23="Manual"),"25%",""))))))</f>
        <v/>
      </c>
      <c r="U23" s="126"/>
      <c r="V23" s="126"/>
      <c r="W23" s="126"/>
      <c r="X23" s="137" t="str">
        <f>IFERROR(IF(AND(Q22="Probabilidad",Q23="Probabilidad"),(Z22-(+Z22*T23)),IF(Q23="Probabilidad",(I22-(+I22*T23)),IF(Q23="Impacto",Z22,""))),"")</f>
        <v/>
      </c>
      <c r="Y23" s="129" t="str">
        <f t="shared" si="1"/>
        <v/>
      </c>
      <c r="Z23" s="130" t="str">
        <f t="shared" ref="Z23:Z27" si="17">+X23</f>
        <v/>
      </c>
      <c r="AA23" s="129" t="str">
        <f t="shared" si="3"/>
        <v/>
      </c>
      <c r="AB23" s="130" t="str">
        <f>IFERROR(IF(AND(Q22="Impacto",Q23="Impacto"),(AB16-(+AB16*T23)),IF(Q23="Impacto",($M$22-(+$M$22*T23)),IF(Q23="Probabilidad",AB16,""))),"")</f>
        <v/>
      </c>
      <c r="AC23" s="131" t="str">
        <f t="shared" ref="AC23:AC24" si="18">IFERROR(IF(OR(AND(Y23="Muy Baja",AA23="Leve"),AND(Y23="Muy Baja",AA23="Menor"),AND(Y23="Baja",AA23="Leve")),"Bajo",IF(OR(AND(Y23="Muy baja",AA23="Moderado"),AND(Y23="Baja",AA23="Menor"),AND(Y23="Baja",AA23="Moderado"),AND(Y23="Media",AA23="Leve"),AND(Y23="Media",AA23="Menor"),AND(Y23="Media",AA23="Moderado"),AND(Y23="Alta",AA23="Leve"),AND(Y23="Alta",AA23="Menor")),"Moderado",IF(OR(AND(Y23="Muy Baja",AA23="Mayor"),AND(Y23="Baja",AA23="Mayor"),AND(Y23="Media",AA23="Mayor"),AND(Y23="Alta",AA23="Moderado"),AND(Y23="Alta",AA23="Mayor"),AND(Y23="Muy Alta",AA23="Leve"),AND(Y23="Muy Alta",AA23="Menor"),AND(Y23="Muy Alta",AA23="Moderado"),AND(Y23="Muy Alta",AA23="Mayor")),"Alto",IF(OR(AND(Y23="Muy Baja",AA23="Catastrófico"),AND(Y23="Baja",AA23="Catastrófico"),AND(Y23="Media",AA23="Catastrófico"),AND(Y23="Alta",AA23="Catastrófico"),AND(Y23="Muy Alta",AA23="Catastrófico")),"Extremo","")))),"")</f>
        <v/>
      </c>
      <c r="AD23" s="132"/>
      <c r="AE23" s="133"/>
      <c r="AF23" s="134"/>
      <c r="AG23" s="135"/>
      <c r="AH23" s="135"/>
      <c r="AI23" s="133"/>
      <c r="AJ23" s="134"/>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row>
    <row r="24" spans="1:68" ht="151.5" customHeight="1" x14ac:dyDescent="0.3">
      <c r="A24" s="216"/>
      <c r="B24" s="219"/>
      <c r="C24" s="219"/>
      <c r="D24" s="219"/>
      <c r="E24" s="231"/>
      <c r="F24" s="219"/>
      <c r="G24" s="222"/>
      <c r="H24" s="225"/>
      <c r="I24" s="213"/>
      <c r="J24" s="228"/>
      <c r="K24" s="213">
        <f t="shared" si="15"/>
        <v>0</v>
      </c>
      <c r="L24" s="225"/>
      <c r="M24" s="213"/>
      <c r="N24" s="210"/>
      <c r="O24" s="123">
        <v>3</v>
      </c>
      <c r="P24" s="136"/>
      <c r="Q24" s="125" t="str">
        <f>IF(OR(R24="Preventivo",R24="Detectivo"),"Probabilidad",IF(R24="Correctivo","Impacto",""))</f>
        <v/>
      </c>
      <c r="R24" s="126"/>
      <c r="S24" s="126"/>
      <c r="T24" s="127" t="str">
        <f t="shared" si="16"/>
        <v/>
      </c>
      <c r="U24" s="126"/>
      <c r="V24" s="126"/>
      <c r="W24" s="126"/>
      <c r="X24" s="128" t="str">
        <f>IFERROR(IF(AND(Q23="Probabilidad",Q24="Probabilidad"),(Z23-(+Z23*T24)),IF(AND(Q23="Impacto",Q24="Probabilidad"),(Z22-(+Z22*T24)),IF(Q24="Impacto",Z23,""))),"")</f>
        <v/>
      </c>
      <c r="Y24" s="129" t="str">
        <f t="shared" si="1"/>
        <v/>
      </c>
      <c r="Z24" s="130" t="str">
        <f t="shared" si="17"/>
        <v/>
      </c>
      <c r="AA24" s="129" t="str">
        <f t="shared" si="3"/>
        <v/>
      </c>
      <c r="AB24" s="130" t="str">
        <f>IFERROR(IF(AND(Q23="Impacto",Q24="Impacto"),(AB23-(+AB23*T24)),IF(AND(Q23="Probabilidad",Q24="Impacto"),(AB22-(+AB22*T24)),IF(Q24="Probabilidad",AB23,""))),"")</f>
        <v/>
      </c>
      <c r="AC24" s="131" t="str">
        <f t="shared" si="18"/>
        <v/>
      </c>
      <c r="AD24" s="132"/>
      <c r="AE24" s="133"/>
      <c r="AF24" s="134"/>
      <c r="AG24" s="135"/>
      <c r="AH24" s="135"/>
      <c r="AI24" s="133"/>
      <c r="AJ24" s="134"/>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row>
    <row r="25" spans="1:68" ht="151.5" customHeight="1" x14ac:dyDescent="0.3">
      <c r="A25" s="216"/>
      <c r="B25" s="219"/>
      <c r="C25" s="219"/>
      <c r="D25" s="219"/>
      <c r="E25" s="231"/>
      <c r="F25" s="219"/>
      <c r="G25" s="222"/>
      <c r="H25" s="225"/>
      <c r="I25" s="213"/>
      <c r="J25" s="228"/>
      <c r="K25" s="213">
        <f t="shared" si="15"/>
        <v>0</v>
      </c>
      <c r="L25" s="225"/>
      <c r="M25" s="213"/>
      <c r="N25" s="210"/>
      <c r="O25" s="123">
        <v>4</v>
      </c>
      <c r="P25" s="124"/>
      <c r="Q25" s="125" t="str">
        <f t="shared" ref="Q25:Q27" si="19">IF(OR(R25="Preventivo",R25="Detectivo"),"Probabilidad",IF(R25="Correctivo","Impacto",""))</f>
        <v/>
      </c>
      <c r="R25" s="126"/>
      <c r="S25" s="126"/>
      <c r="T25" s="127" t="str">
        <f t="shared" si="16"/>
        <v/>
      </c>
      <c r="U25" s="126"/>
      <c r="V25" s="126"/>
      <c r="W25" s="126"/>
      <c r="X25" s="128" t="str">
        <f t="shared" ref="X25:X27" si="20">IFERROR(IF(AND(Q24="Probabilidad",Q25="Probabilidad"),(Z24-(+Z24*T25)),IF(AND(Q24="Impacto",Q25="Probabilidad"),(Z23-(+Z23*T25)),IF(Q25="Impacto",Z24,""))),"")</f>
        <v/>
      </c>
      <c r="Y25" s="129" t="str">
        <f t="shared" si="1"/>
        <v/>
      </c>
      <c r="Z25" s="130" t="str">
        <f t="shared" si="17"/>
        <v/>
      </c>
      <c r="AA25" s="129" t="str">
        <f t="shared" si="3"/>
        <v/>
      </c>
      <c r="AB25" s="130" t="str">
        <f t="shared" ref="AB25:AB27" si="21">IFERROR(IF(AND(Q24="Impacto",Q25="Impacto"),(AB24-(+AB24*T25)),IF(AND(Q24="Probabilidad",Q25="Impacto"),(AB23-(+AB23*T25)),IF(Q25="Probabilidad",AB24,""))),"")</f>
        <v/>
      </c>
      <c r="AC25" s="131" t="str">
        <f>IFERROR(IF(OR(AND(Y25="Muy Baja",AA25="Leve"),AND(Y25="Muy Baja",AA25="Menor"),AND(Y25="Baja",AA25="Leve")),"Bajo",IF(OR(AND(Y25="Muy baja",AA25="Moderado"),AND(Y25="Baja",AA25="Menor"),AND(Y25="Baja",AA25="Moderado"),AND(Y25="Media",AA25="Leve"),AND(Y25="Media",AA25="Menor"),AND(Y25="Media",AA25="Moderado"),AND(Y25="Alta",AA25="Leve"),AND(Y25="Alta",AA25="Menor")),"Moderado",IF(OR(AND(Y25="Muy Baja",AA25="Mayor"),AND(Y25="Baja",AA25="Mayor"),AND(Y25="Media",AA25="Mayor"),AND(Y25="Alta",AA25="Moderado"),AND(Y25="Alta",AA25="Mayor"),AND(Y25="Muy Alta",AA25="Leve"),AND(Y25="Muy Alta",AA25="Menor"),AND(Y25="Muy Alta",AA25="Moderado"),AND(Y25="Muy Alta",AA25="Mayor")),"Alto",IF(OR(AND(Y25="Muy Baja",AA25="Catastrófico"),AND(Y25="Baja",AA25="Catastrófico"),AND(Y25="Media",AA25="Catastrófico"),AND(Y25="Alta",AA25="Catastrófico"),AND(Y25="Muy Alta",AA25="Catastrófico")),"Extremo","")))),"")</f>
        <v/>
      </c>
      <c r="AD25" s="132"/>
      <c r="AE25" s="133"/>
      <c r="AF25" s="134"/>
      <c r="AG25" s="135"/>
      <c r="AH25" s="135"/>
      <c r="AI25" s="133"/>
      <c r="AJ25" s="134"/>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row>
    <row r="26" spans="1:68" ht="151.5" customHeight="1" x14ac:dyDescent="0.3">
      <c r="A26" s="216"/>
      <c r="B26" s="219"/>
      <c r="C26" s="219"/>
      <c r="D26" s="219"/>
      <c r="E26" s="231"/>
      <c r="F26" s="219"/>
      <c r="G26" s="222"/>
      <c r="H26" s="225"/>
      <c r="I26" s="213"/>
      <c r="J26" s="228"/>
      <c r="K26" s="213">
        <f t="shared" si="15"/>
        <v>0</v>
      </c>
      <c r="L26" s="225"/>
      <c r="M26" s="213"/>
      <c r="N26" s="210"/>
      <c r="O26" s="123">
        <v>5</v>
      </c>
      <c r="P26" s="124"/>
      <c r="Q26" s="125" t="str">
        <f t="shared" si="19"/>
        <v/>
      </c>
      <c r="R26" s="126"/>
      <c r="S26" s="126"/>
      <c r="T26" s="127" t="str">
        <f t="shared" si="16"/>
        <v/>
      </c>
      <c r="U26" s="126"/>
      <c r="V26" s="126"/>
      <c r="W26" s="126"/>
      <c r="X26" s="128" t="str">
        <f t="shared" si="20"/>
        <v/>
      </c>
      <c r="Y26" s="129" t="str">
        <f t="shared" si="1"/>
        <v/>
      </c>
      <c r="Z26" s="130" t="str">
        <f t="shared" si="17"/>
        <v/>
      </c>
      <c r="AA26" s="129" t="str">
        <f t="shared" si="3"/>
        <v/>
      </c>
      <c r="AB26" s="130" t="str">
        <f t="shared" si="21"/>
        <v/>
      </c>
      <c r="AC26" s="131" t="str">
        <f t="shared" ref="AC26:AC27" si="22">IFERROR(IF(OR(AND(Y26="Muy Baja",AA26="Leve"),AND(Y26="Muy Baja",AA26="Menor"),AND(Y26="Baja",AA26="Leve")),"Bajo",IF(OR(AND(Y26="Muy baja",AA26="Moderado"),AND(Y26="Baja",AA26="Menor"),AND(Y26="Baja",AA26="Moderado"),AND(Y26="Media",AA26="Leve"),AND(Y26="Media",AA26="Menor"),AND(Y26="Media",AA26="Moderado"),AND(Y26="Alta",AA26="Leve"),AND(Y26="Alta",AA26="Menor")),"Moderado",IF(OR(AND(Y26="Muy Baja",AA26="Mayor"),AND(Y26="Baja",AA26="Mayor"),AND(Y26="Media",AA26="Mayor"),AND(Y26="Alta",AA26="Moderado"),AND(Y26="Alta",AA26="Mayor"),AND(Y26="Muy Alta",AA26="Leve"),AND(Y26="Muy Alta",AA26="Menor"),AND(Y26="Muy Alta",AA26="Moderado"),AND(Y26="Muy Alta",AA26="Mayor")),"Alto",IF(OR(AND(Y26="Muy Baja",AA26="Catastrófico"),AND(Y26="Baja",AA26="Catastrófico"),AND(Y26="Media",AA26="Catastrófico"),AND(Y26="Alta",AA26="Catastrófico"),AND(Y26="Muy Alta",AA26="Catastrófico")),"Extremo","")))),"")</f>
        <v/>
      </c>
      <c r="AD26" s="132"/>
      <c r="AE26" s="133"/>
      <c r="AF26" s="134"/>
      <c r="AG26" s="135"/>
      <c r="AH26" s="135"/>
      <c r="AI26" s="133"/>
      <c r="AJ26" s="134"/>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row>
    <row r="27" spans="1:68" ht="151.5" customHeight="1" x14ac:dyDescent="0.3">
      <c r="A27" s="217"/>
      <c r="B27" s="220"/>
      <c r="C27" s="220"/>
      <c r="D27" s="220"/>
      <c r="E27" s="232"/>
      <c r="F27" s="220"/>
      <c r="G27" s="223"/>
      <c r="H27" s="226"/>
      <c r="I27" s="214"/>
      <c r="J27" s="229"/>
      <c r="K27" s="214">
        <f t="shared" si="15"/>
        <v>0</v>
      </c>
      <c r="L27" s="226"/>
      <c r="M27" s="214"/>
      <c r="N27" s="211"/>
      <c r="O27" s="123">
        <v>6</v>
      </c>
      <c r="P27" s="124"/>
      <c r="Q27" s="125" t="str">
        <f t="shared" si="19"/>
        <v/>
      </c>
      <c r="R27" s="126"/>
      <c r="S27" s="126"/>
      <c r="T27" s="127" t="str">
        <f t="shared" si="16"/>
        <v/>
      </c>
      <c r="U27" s="126"/>
      <c r="V27" s="126"/>
      <c r="W27" s="126"/>
      <c r="X27" s="128" t="str">
        <f t="shared" si="20"/>
        <v/>
      </c>
      <c r="Y27" s="129" t="str">
        <f t="shared" si="1"/>
        <v/>
      </c>
      <c r="Z27" s="130" t="str">
        <f t="shared" si="17"/>
        <v/>
      </c>
      <c r="AA27" s="129" t="str">
        <f t="shared" si="3"/>
        <v/>
      </c>
      <c r="AB27" s="130" t="str">
        <f t="shared" si="21"/>
        <v/>
      </c>
      <c r="AC27" s="131" t="str">
        <f t="shared" si="22"/>
        <v/>
      </c>
      <c r="AD27" s="132"/>
      <c r="AE27" s="133"/>
      <c r="AF27" s="134"/>
      <c r="AG27" s="135"/>
      <c r="AH27" s="135"/>
      <c r="AI27" s="133"/>
      <c r="AJ27" s="134"/>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row>
    <row r="28" spans="1:68" ht="151.5" customHeight="1" x14ac:dyDescent="0.3">
      <c r="A28" s="215">
        <v>4</v>
      </c>
      <c r="B28" s="218"/>
      <c r="C28" s="218"/>
      <c r="D28" s="218"/>
      <c r="E28" s="230"/>
      <c r="F28" s="218"/>
      <c r="G28" s="221"/>
      <c r="H28" s="224" t="str">
        <f>IF(G28&lt;=0,"",IF(G28&lt;=2,"Muy Baja",IF(G28&lt;=24,"Baja",IF(G28&lt;=500,"Media",IF(G28&lt;=5000,"Alta","Muy Alta")))))</f>
        <v/>
      </c>
      <c r="I28" s="212" t="str">
        <f>IF(H28="","",IF(H28="Muy Baja",0.2,IF(H28="Baja",0.4,IF(H28="Media",0.6,IF(H28="Alta",0.8,IF(H28="Muy Alta",1,))))))</f>
        <v/>
      </c>
      <c r="J28" s="227"/>
      <c r="K28" s="212">
        <f>IF(NOT(ISERROR(MATCH(J28,'Tabla Impacto'!$B$221:$B$223,0))),'Tabla Impacto'!$F$223&amp;"Por favor no seleccionar los criterios de impacto(Afectación Económica o presupuestal y Pérdida Reputacional)",J28)</f>
        <v>0</v>
      </c>
      <c r="L28" s="224" t="str">
        <f>IF(OR(K28='Tabla Impacto'!$C$11,K28='Tabla Impacto'!$D$11),"Leve",IF(OR(K28='Tabla Impacto'!$C$12,K28='Tabla Impacto'!$D$12),"Menor",IF(OR(K28='Tabla Impacto'!$C$13,K28='Tabla Impacto'!$D$13),"Moderado",IF(OR(K28='Tabla Impacto'!$C$14,K28='Tabla Impacto'!$D$14),"Mayor",IF(OR(K28='Tabla Impacto'!$C$15,K28='Tabla Impacto'!$D$15),"Catastrófico","")))))</f>
        <v/>
      </c>
      <c r="M28" s="212" t="str">
        <f>IF(L28="","",IF(L28="Leve",0.2,IF(L28="Menor",0.4,IF(L28="Moderado",0.6,IF(L28="Mayor",0.8,IF(L28="Catastrófico",1,))))))</f>
        <v/>
      </c>
      <c r="N28" s="209" t="str">
        <f>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
      </c>
      <c r="O28" s="123">
        <v>1</v>
      </c>
      <c r="P28" s="124"/>
      <c r="Q28" s="125" t="str">
        <f>IF(OR(R28="Preventivo",R28="Detectivo"),"Probabilidad",IF(R28="Correctivo","Impacto",""))</f>
        <v/>
      </c>
      <c r="R28" s="126"/>
      <c r="S28" s="126"/>
      <c r="T28" s="127" t="str">
        <f>IF(AND(R28="Preventivo",S28="Automático"),"50%",IF(AND(R28="Preventivo",S28="Manual"),"40%",IF(AND(R28="Detectivo",S28="Automático"),"40%",IF(AND(R28="Detectivo",S28="Manual"),"30%",IF(AND(R28="Correctivo",S28="Automático"),"35%",IF(AND(R28="Correctivo",S28="Manual"),"25%",""))))))</f>
        <v/>
      </c>
      <c r="U28" s="126"/>
      <c r="V28" s="126"/>
      <c r="W28" s="126"/>
      <c r="X28" s="128" t="str">
        <f>IFERROR(IF(Q28="Probabilidad",(I28-(+I28*T28)),IF(Q28="Impacto",I28,"")),"")</f>
        <v/>
      </c>
      <c r="Y28" s="129" t="str">
        <f>IFERROR(IF(X28="","",IF(X28&lt;=0.2,"Muy Baja",IF(X28&lt;=0.4,"Baja",IF(X28&lt;=0.6,"Media",IF(X28&lt;=0.8,"Alta","Muy Alta"))))),"")</f>
        <v/>
      </c>
      <c r="Z28" s="130" t="str">
        <f>+X28</f>
        <v/>
      </c>
      <c r="AA28" s="129" t="str">
        <f>IFERROR(IF(AB28="","",IF(AB28&lt;=0.2,"Leve",IF(AB28&lt;=0.4,"Menor",IF(AB28&lt;=0.6,"Moderado",IF(AB28&lt;=0.8,"Mayor","Catastrófico"))))),"")</f>
        <v/>
      </c>
      <c r="AB28" s="130" t="str">
        <f>IFERROR(IF(Q28="Impacto",(M28-(+M28*T28)),IF(Q28="Probabilidad",M28,"")),"")</f>
        <v/>
      </c>
      <c r="AC28" s="131" t="str">
        <f>IFERROR(IF(OR(AND(Y28="Muy Baja",AA28="Leve"),AND(Y28="Muy Baja",AA28="Menor"),AND(Y28="Baja",AA28="Leve")),"Bajo",IF(OR(AND(Y28="Muy baja",AA28="Moderado"),AND(Y28="Baja",AA28="Menor"),AND(Y28="Baja",AA28="Moderado"),AND(Y28="Media",AA28="Leve"),AND(Y28="Media",AA28="Menor"),AND(Y28="Media",AA28="Moderado"),AND(Y28="Alta",AA28="Leve"),AND(Y28="Alta",AA28="Menor")),"Moderado",IF(OR(AND(Y28="Muy Baja",AA28="Mayor"),AND(Y28="Baja",AA28="Mayor"),AND(Y28="Media",AA28="Mayor"),AND(Y28="Alta",AA28="Moderado"),AND(Y28="Alta",AA28="Mayor"),AND(Y28="Muy Alta",AA28="Leve"),AND(Y28="Muy Alta",AA28="Menor"),AND(Y28="Muy Alta",AA28="Moderado"),AND(Y28="Muy Alta",AA28="Mayor")),"Alto",IF(OR(AND(Y28="Muy Baja",AA28="Catastrófico"),AND(Y28="Baja",AA28="Catastrófico"),AND(Y28="Media",AA28="Catastrófico"),AND(Y28="Alta",AA28="Catastrófico"),AND(Y28="Muy Alta",AA28="Catastrófico")),"Extremo","")))),"")</f>
        <v/>
      </c>
      <c r="AD28" s="132"/>
      <c r="AE28" s="133"/>
      <c r="AF28" s="134"/>
      <c r="AG28" s="135"/>
      <c r="AH28" s="135"/>
      <c r="AI28" s="133"/>
      <c r="AJ28" s="134"/>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row>
    <row r="29" spans="1:68" ht="151.5" customHeight="1" x14ac:dyDescent="0.3">
      <c r="A29" s="216"/>
      <c r="B29" s="219"/>
      <c r="C29" s="219"/>
      <c r="D29" s="219"/>
      <c r="E29" s="231"/>
      <c r="F29" s="219"/>
      <c r="G29" s="222"/>
      <c r="H29" s="225"/>
      <c r="I29" s="213"/>
      <c r="J29" s="228"/>
      <c r="K29" s="213">
        <f t="shared" ref="K29:K33" si="23">IF(NOT(ISERROR(MATCH(J29,_xlfn.ANCHORARRAY(E40),0))),I42&amp;"Por favor no seleccionar los criterios de impacto",J29)</f>
        <v>0</v>
      </c>
      <c r="L29" s="225"/>
      <c r="M29" s="213"/>
      <c r="N29" s="210"/>
      <c r="O29" s="123">
        <v>2</v>
      </c>
      <c r="P29" s="124"/>
      <c r="Q29" s="125" t="str">
        <f>IF(OR(R29="Preventivo",R29="Detectivo"),"Probabilidad",IF(R29="Correctivo","Impacto",""))</f>
        <v/>
      </c>
      <c r="R29" s="126"/>
      <c r="S29" s="126"/>
      <c r="T29" s="127" t="str">
        <f t="shared" ref="T29:T33" si="24">IF(AND(R29="Preventivo",S29="Automático"),"50%",IF(AND(R29="Preventivo",S29="Manual"),"40%",IF(AND(R29="Detectivo",S29="Automático"),"40%",IF(AND(R29="Detectivo",S29="Manual"),"30%",IF(AND(R29="Correctivo",S29="Automático"),"35%",IF(AND(R29="Correctivo",S29="Manual"),"25%",""))))))</f>
        <v/>
      </c>
      <c r="U29" s="126"/>
      <c r="V29" s="126"/>
      <c r="W29" s="126"/>
      <c r="X29" s="128" t="str">
        <f>IFERROR(IF(AND(Q28="Probabilidad",Q29="Probabilidad"),(Z28-(+Z28*T29)),IF(Q29="Probabilidad",(I28-(+I28*T29)),IF(Q29="Impacto",Z28,""))),"")</f>
        <v/>
      </c>
      <c r="Y29" s="129" t="str">
        <f t="shared" si="1"/>
        <v/>
      </c>
      <c r="Z29" s="130" t="str">
        <f t="shared" ref="Z29:Z33" si="25">+X29</f>
        <v/>
      </c>
      <c r="AA29" s="129" t="str">
        <f t="shared" si="3"/>
        <v/>
      </c>
      <c r="AB29" s="130" t="str">
        <f>IFERROR(IF(AND(Q28="Impacto",Q29="Impacto"),(AB22-(+AB22*T29)),IF(Q29="Impacto",($M$28-(+$M$28*T29)),IF(Q29="Probabilidad",AB22,""))),"")</f>
        <v/>
      </c>
      <c r="AC29" s="131" t="str">
        <f t="shared" ref="AC29:AC30" si="26">IFERROR(IF(OR(AND(Y29="Muy Baja",AA29="Leve"),AND(Y29="Muy Baja",AA29="Menor"),AND(Y29="Baja",AA29="Leve")),"Bajo",IF(OR(AND(Y29="Muy baja",AA29="Moderado"),AND(Y29="Baja",AA29="Menor"),AND(Y29="Baja",AA29="Moderado"),AND(Y29="Media",AA29="Leve"),AND(Y29="Media",AA29="Menor"),AND(Y29="Media",AA29="Moderado"),AND(Y29="Alta",AA29="Leve"),AND(Y29="Alta",AA29="Menor")),"Moderado",IF(OR(AND(Y29="Muy Baja",AA29="Mayor"),AND(Y29="Baja",AA29="Mayor"),AND(Y29="Media",AA29="Mayor"),AND(Y29="Alta",AA29="Moderado"),AND(Y29="Alta",AA29="Mayor"),AND(Y29="Muy Alta",AA29="Leve"),AND(Y29="Muy Alta",AA29="Menor"),AND(Y29="Muy Alta",AA29="Moderado"),AND(Y29="Muy Alta",AA29="Mayor")),"Alto",IF(OR(AND(Y29="Muy Baja",AA29="Catastrófico"),AND(Y29="Baja",AA29="Catastrófico"),AND(Y29="Media",AA29="Catastrófico"),AND(Y29="Alta",AA29="Catastrófico"),AND(Y29="Muy Alta",AA29="Catastrófico")),"Extremo","")))),"")</f>
        <v/>
      </c>
      <c r="AD29" s="132"/>
      <c r="AE29" s="133"/>
      <c r="AF29" s="134"/>
      <c r="AG29" s="135"/>
      <c r="AH29" s="135"/>
      <c r="AI29" s="133"/>
      <c r="AJ29" s="134"/>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row>
    <row r="30" spans="1:68" ht="151.5" customHeight="1" x14ac:dyDescent="0.3">
      <c r="A30" s="216"/>
      <c r="B30" s="219"/>
      <c r="C30" s="219"/>
      <c r="D30" s="219"/>
      <c r="E30" s="231"/>
      <c r="F30" s="219"/>
      <c r="G30" s="222"/>
      <c r="H30" s="225"/>
      <c r="I30" s="213"/>
      <c r="J30" s="228"/>
      <c r="K30" s="213">
        <f t="shared" si="23"/>
        <v>0</v>
      </c>
      <c r="L30" s="225"/>
      <c r="M30" s="213"/>
      <c r="N30" s="210"/>
      <c r="O30" s="123">
        <v>3</v>
      </c>
      <c r="P30" s="136"/>
      <c r="Q30" s="125" t="str">
        <f>IF(OR(R30="Preventivo",R30="Detectivo"),"Probabilidad",IF(R30="Correctivo","Impacto",""))</f>
        <v/>
      </c>
      <c r="R30" s="126"/>
      <c r="S30" s="126"/>
      <c r="T30" s="127" t="str">
        <f t="shared" si="24"/>
        <v/>
      </c>
      <c r="U30" s="126"/>
      <c r="V30" s="126"/>
      <c r="W30" s="126"/>
      <c r="X30" s="128" t="str">
        <f>IFERROR(IF(AND(Q29="Probabilidad",Q30="Probabilidad"),(Z29-(+Z29*T30)),IF(AND(Q29="Impacto",Q30="Probabilidad"),(Z28-(+Z28*T30)),IF(Q30="Impacto",Z29,""))),"")</f>
        <v/>
      </c>
      <c r="Y30" s="129" t="str">
        <f t="shared" si="1"/>
        <v/>
      </c>
      <c r="Z30" s="130" t="str">
        <f t="shared" si="25"/>
        <v/>
      </c>
      <c r="AA30" s="129" t="str">
        <f t="shared" si="3"/>
        <v/>
      </c>
      <c r="AB30" s="130" t="str">
        <f>IFERROR(IF(AND(Q29="Impacto",Q30="Impacto"),(AB29-(+AB29*T30)),IF(AND(Q29="Probabilidad",Q30="Impacto"),(AB28-(+AB28*T30)),IF(Q30="Probabilidad",AB29,""))),"")</f>
        <v/>
      </c>
      <c r="AC30" s="131" t="str">
        <f t="shared" si="26"/>
        <v/>
      </c>
      <c r="AD30" s="132"/>
      <c r="AE30" s="133"/>
      <c r="AF30" s="134"/>
      <c r="AG30" s="135"/>
      <c r="AH30" s="135"/>
      <c r="AI30" s="133"/>
      <c r="AJ30" s="134"/>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row>
    <row r="31" spans="1:68" ht="151.5" customHeight="1" x14ac:dyDescent="0.3">
      <c r="A31" s="216"/>
      <c r="B31" s="219"/>
      <c r="C31" s="219"/>
      <c r="D31" s="219"/>
      <c r="E31" s="231"/>
      <c r="F31" s="219"/>
      <c r="G31" s="222"/>
      <c r="H31" s="225"/>
      <c r="I31" s="213"/>
      <c r="J31" s="228"/>
      <c r="K31" s="213">
        <f t="shared" si="23"/>
        <v>0</v>
      </c>
      <c r="L31" s="225"/>
      <c r="M31" s="213"/>
      <c r="N31" s="210"/>
      <c r="O31" s="123">
        <v>4</v>
      </c>
      <c r="P31" s="124"/>
      <c r="Q31" s="125" t="str">
        <f t="shared" ref="Q31:Q33" si="27">IF(OR(R31="Preventivo",R31="Detectivo"),"Probabilidad",IF(R31="Correctivo","Impacto",""))</f>
        <v/>
      </c>
      <c r="R31" s="126"/>
      <c r="S31" s="126"/>
      <c r="T31" s="127" t="str">
        <f t="shared" si="24"/>
        <v/>
      </c>
      <c r="U31" s="126"/>
      <c r="V31" s="126"/>
      <c r="W31" s="126"/>
      <c r="X31" s="128" t="str">
        <f t="shared" ref="X31:X33" si="28">IFERROR(IF(AND(Q30="Probabilidad",Q31="Probabilidad"),(Z30-(+Z30*T31)),IF(AND(Q30="Impacto",Q31="Probabilidad"),(Z29-(+Z29*T31)),IF(Q31="Impacto",Z30,""))),"")</f>
        <v/>
      </c>
      <c r="Y31" s="129" t="str">
        <f t="shared" si="1"/>
        <v/>
      </c>
      <c r="Z31" s="130" t="str">
        <f t="shared" si="25"/>
        <v/>
      </c>
      <c r="AA31" s="129" t="str">
        <f t="shared" si="3"/>
        <v/>
      </c>
      <c r="AB31" s="130" t="str">
        <f t="shared" ref="AB31:AB33" si="29">IFERROR(IF(AND(Q30="Impacto",Q31="Impacto"),(AB30-(+AB30*T31)),IF(AND(Q30="Probabilidad",Q31="Impacto"),(AB29-(+AB29*T31)),IF(Q31="Probabilidad",AB30,""))),"")</f>
        <v/>
      </c>
      <c r="AC31" s="131" t="str">
        <f>IFERROR(IF(OR(AND(Y31="Muy Baja",AA31="Leve"),AND(Y31="Muy Baja",AA31="Menor"),AND(Y31="Baja",AA31="Leve")),"Bajo",IF(OR(AND(Y31="Muy baja",AA31="Moderado"),AND(Y31="Baja",AA31="Menor"),AND(Y31="Baja",AA31="Moderado"),AND(Y31="Media",AA31="Leve"),AND(Y31="Media",AA31="Menor"),AND(Y31="Media",AA31="Moderado"),AND(Y31="Alta",AA31="Leve"),AND(Y31="Alta",AA31="Menor")),"Moderado",IF(OR(AND(Y31="Muy Baja",AA31="Mayor"),AND(Y31="Baja",AA31="Mayor"),AND(Y31="Media",AA31="Mayor"),AND(Y31="Alta",AA31="Moderado"),AND(Y31="Alta",AA31="Mayor"),AND(Y31="Muy Alta",AA31="Leve"),AND(Y31="Muy Alta",AA31="Menor"),AND(Y31="Muy Alta",AA31="Moderado"),AND(Y31="Muy Alta",AA31="Mayor")),"Alto",IF(OR(AND(Y31="Muy Baja",AA31="Catastrófico"),AND(Y31="Baja",AA31="Catastrófico"),AND(Y31="Media",AA31="Catastrófico"),AND(Y31="Alta",AA31="Catastrófico"),AND(Y31="Muy Alta",AA31="Catastrófico")),"Extremo","")))),"")</f>
        <v/>
      </c>
      <c r="AD31" s="132"/>
      <c r="AE31" s="133"/>
      <c r="AF31" s="134"/>
      <c r="AG31" s="135"/>
      <c r="AH31" s="135"/>
      <c r="AI31" s="133"/>
      <c r="AJ31" s="134"/>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row>
    <row r="32" spans="1:68" ht="151.5" customHeight="1" x14ac:dyDescent="0.3">
      <c r="A32" s="216"/>
      <c r="B32" s="219"/>
      <c r="C32" s="219"/>
      <c r="D32" s="219"/>
      <c r="E32" s="231"/>
      <c r="F32" s="219"/>
      <c r="G32" s="222"/>
      <c r="H32" s="225"/>
      <c r="I32" s="213"/>
      <c r="J32" s="228"/>
      <c r="K32" s="213">
        <f t="shared" si="23"/>
        <v>0</v>
      </c>
      <c r="L32" s="225"/>
      <c r="M32" s="213"/>
      <c r="N32" s="210"/>
      <c r="O32" s="123">
        <v>5</v>
      </c>
      <c r="P32" s="124"/>
      <c r="Q32" s="125" t="str">
        <f t="shared" si="27"/>
        <v/>
      </c>
      <c r="R32" s="126"/>
      <c r="S32" s="126"/>
      <c r="T32" s="127" t="str">
        <f t="shared" si="24"/>
        <v/>
      </c>
      <c r="U32" s="126"/>
      <c r="V32" s="126"/>
      <c r="W32" s="126"/>
      <c r="X32" s="137" t="str">
        <f t="shared" si="28"/>
        <v/>
      </c>
      <c r="Y32" s="129" t="str">
        <f>IFERROR(IF(X32="","",IF(X32&lt;=0.2,"Muy Baja",IF(X32&lt;=0.4,"Baja",IF(X32&lt;=0.6,"Media",IF(X32&lt;=0.8,"Alta","Muy Alta"))))),"")</f>
        <v/>
      </c>
      <c r="Z32" s="130" t="str">
        <f t="shared" si="25"/>
        <v/>
      </c>
      <c r="AA32" s="129" t="str">
        <f t="shared" si="3"/>
        <v/>
      </c>
      <c r="AB32" s="130" t="str">
        <f t="shared" si="29"/>
        <v/>
      </c>
      <c r="AC32" s="131" t="str">
        <f t="shared" ref="AC32:AC33" si="30">IFERROR(IF(OR(AND(Y32="Muy Baja",AA32="Leve"),AND(Y32="Muy Baja",AA32="Menor"),AND(Y32="Baja",AA32="Leve")),"Bajo",IF(OR(AND(Y32="Muy baja",AA32="Moderado"),AND(Y32="Baja",AA32="Menor"),AND(Y32="Baja",AA32="Moderado"),AND(Y32="Media",AA32="Leve"),AND(Y32="Media",AA32="Menor"),AND(Y32="Media",AA32="Moderado"),AND(Y32="Alta",AA32="Leve"),AND(Y32="Alta",AA32="Menor")),"Moderado",IF(OR(AND(Y32="Muy Baja",AA32="Mayor"),AND(Y32="Baja",AA32="Mayor"),AND(Y32="Media",AA32="Mayor"),AND(Y32="Alta",AA32="Moderado"),AND(Y32="Alta",AA32="Mayor"),AND(Y32="Muy Alta",AA32="Leve"),AND(Y32="Muy Alta",AA32="Menor"),AND(Y32="Muy Alta",AA32="Moderado"),AND(Y32="Muy Alta",AA32="Mayor")),"Alto",IF(OR(AND(Y32="Muy Baja",AA32="Catastrófico"),AND(Y32="Baja",AA32="Catastrófico"),AND(Y32="Media",AA32="Catastrófico"),AND(Y32="Alta",AA32="Catastrófico"),AND(Y32="Muy Alta",AA32="Catastrófico")),"Extremo","")))),"")</f>
        <v/>
      </c>
      <c r="AD32" s="132"/>
      <c r="AE32" s="133"/>
      <c r="AF32" s="134"/>
      <c r="AG32" s="135"/>
      <c r="AH32" s="135"/>
      <c r="AI32" s="133"/>
      <c r="AJ32" s="134"/>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row>
    <row r="33" spans="1:68" ht="151.5" customHeight="1" x14ac:dyDescent="0.3">
      <c r="A33" s="217"/>
      <c r="B33" s="220"/>
      <c r="C33" s="220"/>
      <c r="D33" s="220"/>
      <c r="E33" s="232"/>
      <c r="F33" s="220"/>
      <c r="G33" s="223"/>
      <c r="H33" s="226"/>
      <c r="I33" s="214"/>
      <c r="J33" s="229"/>
      <c r="K33" s="214">
        <f t="shared" si="23"/>
        <v>0</v>
      </c>
      <c r="L33" s="226"/>
      <c r="M33" s="214"/>
      <c r="N33" s="211"/>
      <c r="O33" s="123">
        <v>6</v>
      </c>
      <c r="P33" s="124"/>
      <c r="Q33" s="125" t="str">
        <f t="shared" si="27"/>
        <v/>
      </c>
      <c r="R33" s="126"/>
      <c r="S33" s="126"/>
      <c r="T33" s="127" t="str">
        <f t="shared" si="24"/>
        <v/>
      </c>
      <c r="U33" s="126"/>
      <c r="V33" s="126"/>
      <c r="W33" s="126"/>
      <c r="X33" s="128" t="str">
        <f t="shared" si="28"/>
        <v/>
      </c>
      <c r="Y33" s="129" t="str">
        <f t="shared" si="1"/>
        <v/>
      </c>
      <c r="Z33" s="130" t="str">
        <f t="shared" si="25"/>
        <v/>
      </c>
      <c r="AA33" s="129" t="str">
        <f t="shared" si="3"/>
        <v/>
      </c>
      <c r="AB33" s="130" t="str">
        <f t="shared" si="29"/>
        <v/>
      </c>
      <c r="AC33" s="131" t="str">
        <f t="shared" si="30"/>
        <v/>
      </c>
      <c r="AD33" s="132"/>
      <c r="AE33" s="133"/>
      <c r="AF33" s="134"/>
      <c r="AG33" s="135"/>
      <c r="AH33" s="135"/>
      <c r="AI33" s="133"/>
      <c r="AJ33" s="134"/>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row>
    <row r="34" spans="1:68" ht="151.5" customHeight="1" x14ac:dyDescent="0.3">
      <c r="A34" s="215">
        <v>5</v>
      </c>
      <c r="B34" s="218"/>
      <c r="C34" s="218"/>
      <c r="D34" s="218"/>
      <c r="E34" s="230"/>
      <c r="F34" s="218"/>
      <c r="G34" s="221"/>
      <c r="H34" s="224" t="str">
        <f>IF(G34&lt;=0,"",IF(G34&lt;=2,"Muy Baja",IF(G34&lt;=24,"Baja",IF(G34&lt;=500,"Media",IF(G34&lt;=5000,"Alta","Muy Alta")))))</f>
        <v/>
      </c>
      <c r="I34" s="212" t="str">
        <f>IF(H34="","",IF(H34="Muy Baja",0.2,IF(H34="Baja",0.4,IF(H34="Media",0.6,IF(H34="Alta",0.8,IF(H34="Muy Alta",1,))))))</f>
        <v/>
      </c>
      <c r="J34" s="227"/>
      <c r="K34" s="212">
        <f>IF(NOT(ISERROR(MATCH(J34,'Tabla Impacto'!$B$221:$B$223,0))),'Tabla Impacto'!$F$223&amp;"Por favor no seleccionar los criterios de impacto(Afectación Económica o presupuestal y Pérdida Reputacional)",J34)</f>
        <v>0</v>
      </c>
      <c r="L34" s="224" t="str">
        <f>IF(OR(K34='Tabla Impacto'!$C$11,K34='Tabla Impacto'!$D$11),"Leve",IF(OR(K34='Tabla Impacto'!$C$12,K34='Tabla Impacto'!$D$12),"Menor",IF(OR(K34='Tabla Impacto'!$C$13,K34='Tabla Impacto'!$D$13),"Moderado",IF(OR(K34='Tabla Impacto'!$C$14,K34='Tabla Impacto'!$D$14),"Mayor",IF(OR(K34='Tabla Impacto'!$C$15,K34='Tabla Impacto'!$D$15),"Catastrófico","")))))</f>
        <v/>
      </c>
      <c r="M34" s="212" t="str">
        <f>IF(L34="","",IF(L34="Leve",0.2,IF(L34="Menor",0.4,IF(L34="Moderado",0.6,IF(L34="Mayor",0.8,IF(L34="Catastrófico",1,))))))</f>
        <v/>
      </c>
      <c r="N34" s="209" t="str">
        <f>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123">
        <v>1</v>
      </c>
      <c r="P34" s="124"/>
      <c r="Q34" s="125" t="str">
        <f>IF(OR(R34="Preventivo",R34="Detectivo"),"Probabilidad",IF(R34="Correctivo","Impacto",""))</f>
        <v/>
      </c>
      <c r="R34" s="126"/>
      <c r="S34" s="126"/>
      <c r="T34" s="127" t="str">
        <f>IF(AND(R34="Preventivo",S34="Automático"),"50%",IF(AND(R34="Preventivo",S34="Manual"),"40%",IF(AND(R34="Detectivo",S34="Automático"),"40%",IF(AND(R34="Detectivo",S34="Manual"),"30%",IF(AND(R34="Correctivo",S34="Automático"),"35%",IF(AND(R34="Correctivo",S34="Manual"),"25%",""))))))</f>
        <v/>
      </c>
      <c r="U34" s="126"/>
      <c r="V34" s="126"/>
      <c r="W34" s="126"/>
      <c r="X34" s="128" t="str">
        <f>IFERROR(IF(Q34="Probabilidad",(I34-(+I34*T34)),IF(Q34="Impacto",I34,"")),"")</f>
        <v/>
      </c>
      <c r="Y34" s="129" t="str">
        <f>IFERROR(IF(X34="","",IF(X34&lt;=0.2,"Muy Baja",IF(X34&lt;=0.4,"Baja",IF(X34&lt;=0.6,"Media",IF(X34&lt;=0.8,"Alta","Muy Alta"))))),"")</f>
        <v/>
      </c>
      <c r="Z34" s="130" t="str">
        <f>+X34</f>
        <v/>
      </c>
      <c r="AA34" s="129" t="str">
        <f>IFERROR(IF(AB34="","",IF(AB34&lt;=0.2,"Leve",IF(AB34&lt;=0.4,"Menor",IF(AB34&lt;=0.6,"Moderado",IF(AB34&lt;=0.8,"Mayor","Catastrófico"))))),"")</f>
        <v/>
      </c>
      <c r="AB34" s="130" t="str">
        <f>IFERROR(IF(Q34="Impacto",(M34-(+M34*T34)),IF(Q34="Probabilidad",M34,"")),"")</f>
        <v/>
      </c>
      <c r="AC34" s="131" t="str">
        <f>IFERROR(IF(OR(AND(Y34="Muy Baja",AA34="Leve"),AND(Y34="Muy Baja",AA34="Menor"),AND(Y34="Baja",AA34="Leve")),"Bajo",IF(OR(AND(Y34="Muy baja",AA34="Moderado"),AND(Y34="Baja",AA34="Menor"),AND(Y34="Baja",AA34="Moderado"),AND(Y34="Media",AA34="Leve"),AND(Y34="Media",AA34="Menor"),AND(Y34="Media",AA34="Moderado"),AND(Y34="Alta",AA34="Leve"),AND(Y34="Alta",AA34="Menor")),"Moderado",IF(OR(AND(Y34="Muy Baja",AA34="Mayor"),AND(Y34="Baja",AA34="Mayor"),AND(Y34="Media",AA34="Mayor"),AND(Y34="Alta",AA34="Moderado"),AND(Y34="Alta",AA34="Mayor"),AND(Y34="Muy Alta",AA34="Leve"),AND(Y34="Muy Alta",AA34="Menor"),AND(Y34="Muy Alta",AA34="Moderado"),AND(Y34="Muy Alta",AA34="Mayor")),"Alto",IF(OR(AND(Y34="Muy Baja",AA34="Catastrófico"),AND(Y34="Baja",AA34="Catastrófico"),AND(Y34="Media",AA34="Catastrófico"),AND(Y34="Alta",AA34="Catastrófico"),AND(Y34="Muy Alta",AA34="Catastrófico")),"Extremo","")))),"")</f>
        <v/>
      </c>
      <c r="AD34" s="132"/>
      <c r="AE34" s="133"/>
      <c r="AF34" s="134"/>
      <c r="AG34" s="135"/>
      <c r="AH34" s="135"/>
      <c r="AI34" s="133"/>
      <c r="AJ34" s="134"/>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row>
    <row r="35" spans="1:68" ht="151.5" customHeight="1" x14ac:dyDescent="0.3">
      <c r="A35" s="216"/>
      <c r="B35" s="219"/>
      <c r="C35" s="219"/>
      <c r="D35" s="219"/>
      <c r="E35" s="231"/>
      <c r="F35" s="219"/>
      <c r="G35" s="222"/>
      <c r="H35" s="225"/>
      <c r="I35" s="213"/>
      <c r="J35" s="228"/>
      <c r="K35" s="213">
        <f t="shared" ref="K35:K39" si="31">IF(NOT(ISERROR(MATCH(J35,_xlfn.ANCHORARRAY(E46),0))),I48&amp;"Por favor no seleccionar los criterios de impacto",J35)</f>
        <v>0</v>
      </c>
      <c r="L35" s="225"/>
      <c r="M35" s="213"/>
      <c r="N35" s="210"/>
      <c r="O35" s="123">
        <v>2</v>
      </c>
      <c r="P35" s="124"/>
      <c r="Q35" s="125" t="str">
        <f>IF(OR(R35="Preventivo",R35="Detectivo"),"Probabilidad",IF(R35="Correctivo","Impacto",""))</f>
        <v/>
      </c>
      <c r="R35" s="126"/>
      <c r="S35" s="126"/>
      <c r="T35" s="127" t="str">
        <f t="shared" ref="T35:T39" si="32">IF(AND(R35="Preventivo",S35="Automático"),"50%",IF(AND(R35="Preventivo",S35="Manual"),"40%",IF(AND(R35="Detectivo",S35="Automático"),"40%",IF(AND(R35="Detectivo",S35="Manual"),"30%",IF(AND(R35="Correctivo",S35="Automático"),"35%",IF(AND(R35="Correctivo",S35="Manual"),"25%",""))))))</f>
        <v/>
      </c>
      <c r="U35" s="126"/>
      <c r="V35" s="126"/>
      <c r="W35" s="126"/>
      <c r="X35" s="128" t="str">
        <f>IFERROR(IF(AND(Q34="Probabilidad",Q35="Probabilidad"),(Z34-(+Z34*T35)),IF(Q35="Probabilidad",(I34-(+I34*T35)),IF(Q35="Impacto",Z34,""))),"")</f>
        <v/>
      </c>
      <c r="Y35" s="129" t="str">
        <f t="shared" si="1"/>
        <v/>
      </c>
      <c r="Z35" s="130" t="str">
        <f t="shared" ref="Z35:Z39" si="33">+X35</f>
        <v/>
      </c>
      <c r="AA35" s="129" t="str">
        <f t="shared" si="3"/>
        <v/>
      </c>
      <c r="AB35" s="130" t="str">
        <f>IFERROR(IF(AND(Q34="Impacto",Q35="Impacto"),(AB28-(+AB28*T35)),IF(Q35="Impacto",($M$34-(+$M$34*T35)),IF(Q35="Probabilidad",AB28,""))),"")</f>
        <v/>
      </c>
      <c r="AC35" s="131" t="str">
        <f t="shared" ref="AC35:AC36" si="34">IFERROR(IF(OR(AND(Y35="Muy Baja",AA35="Leve"),AND(Y35="Muy Baja",AA35="Menor"),AND(Y35="Baja",AA35="Leve")),"Bajo",IF(OR(AND(Y35="Muy baja",AA35="Moderado"),AND(Y35="Baja",AA35="Menor"),AND(Y35="Baja",AA35="Moderado"),AND(Y35="Media",AA35="Leve"),AND(Y35="Media",AA35="Menor"),AND(Y35="Media",AA35="Moderado"),AND(Y35="Alta",AA35="Leve"),AND(Y35="Alta",AA35="Menor")),"Moderado",IF(OR(AND(Y35="Muy Baja",AA35="Mayor"),AND(Y35="Baja",AA35="Mayor"),AND(Y35="Media",AA35="Mayor"),AND(Y35="Alta",AA35="Moderado"),AND(Y35="Alta",AA35="Mayor"),AND(Y35="Muy Alta",AA35="Leve"),AND(Y35="Muy Alta",AA35="Menor"),AND(Y35="Muy Alta",AA35="Moderado"),AND(Y35="Muy Alta",AA35="Mayor")),"Alto",IF(OR(AND(Y35="Muy Baja",AA35="Catastrófico"),AND(Y35="Baja",AA35="Catastrófico"),AND(Y35="Media",AA35="Catastrófico"),AND(Y35="Alta",AA35="Catastrófico"),AND(Y35="Muy Alta",AA35="Catastrófico")),"Extremo","")))),"")</f>
        <v/>
      </c>
      <c r="AD35" s="132"/>
      <c r="AE35" s="133"/>
      <c r="AF35" s="134"/>
      <c r="AG35" s="135"/>
      <c r="AH35" s="135"/>
      <c r="AI35" s="133"/>
      <c r="AJ35" s="134"/>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row>
    <row r="36" spans="1:68" ht="151.5" customHeight="1" x14ac:dyDescent="0.3">
      <c r="A36" s="216"/>
      <c r="B36" s="219"/>
      <c r="C36" s="219"/>
      <c r="D36" s="219"/>
      <c r="E36" s="231"/>
      <c r="F36" s="219"/>
      <c r="G36" s="222"/>
      <c r="H36" s="225"/>
      <c r="I36" s="213"/>
      <c r="J36" s="228"/>
      <c r="K36" s="213">
        <f t="shared" si="31"/>
        <v>0</v>
      </c>
      <c r="L36" s="225"/>
      <c r="M36" s="213"/>
      <c r="N36" s="210"/>
      <c r="O36" s="123">
        <v>3</v>
      </c>
      <c r="P36" s="136"/>
      <c r="Q36" s="125" t="str">
        <f>IF(OR(R36="Preventivo",R36="Detectivo"),"Probabilidad",IF(R36="Correctivo","Impacto",""))</f>
        <v/>
      </c>
      <c r="R36" s="126"/>
      <c r="S36" s="126"/>
      <c r="T36" s="127" t="str">
        <f t="shared" si="32"/>
        <v/>
      </c>
      <c r="U36" s="126"/>
      <c r="V36" s="126"/>
      <c r="W36" s="126"/>
      <c r="X36" s="128" t="str">
        <f>IFERROR(IF(AND(Q35="Probabilidad",Q36="Probabilidad"),(Z35-(+Z35*T36)),IF(AND(Q35="Impacto",Q36="Probabilidad"),(Z34-(+Z34*T36)),IF(Q36="Impacto",Z35,""))),"")</f>
        <v/>
      </c>
      <c r="Y36" s="129" t="str">
        <f t="shared" si="1"/>
        <v/>
      </c>
      <c r="Z36" s="130" t="str">
        <f t="shared" si="33"/>
        <v/>
      </c>
      <c r="AA36" s="129" t="str">
        <f t="shared" si="3"/>
        <v/>
      </c>
      <c r="AB36" s="130" t="str">
        <f>IFERROR(IF(AND(Q35="Impacto",Q36="Impacto"),(AB35-(+AB35*T36)),IF(AND(Q35="Probabilidad",Q36="Impacto"),(AB34-(+AB34*T36)),IF(Q36="Probabilidad",AB35,""))),"")</f>
        <v/>
      </c>
      <c r="AC36" s="131" t="str">
        <f t="shared" si="34"/>
        <v/>
      </c>
      <c r="AD36" s="132"/>
      <c r="AE36" s="133"/>
      <c r="AF36" s="134"/>
      <c r="AG36" s="135"/>
      <c r="AH36" s="135"/>
      <c r="AI36" s="133"/>
      <c r="AJ36" s="134"/>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row>
    <row r="37" spans="1:68" ht="151.5" customHeight="1" x14ac:dyDescent="0.3">
      <c r="A37" s="216"/>
      <c r="B37" s="219"/>
      <c r="C37" s="219"/>
      <c r="D37" s="219"/>
      <c r="E37" s="231"/>
      <c r="F37" s="219"/>
      <c r="G37" s="222"/>
      <c r="H37" s="225"/>
      <c r="I37" s="213"/>
      <c r="J37" s="228"/>
      <c r="K37" s="213">
        <f t="shared" si="31"/>
        <v>0</v>
      </c>
      <c r="L37" s="225"/>
      <c r="M37" s="213"/>
      <c r="N37" s="210"/>
      <c r="O37" s="123">
        <v>4</v>
      </c>
      <c r="P37" s="124"/>
      <c r="Q37" s="125" t="str">
        <f t="shared" ref="Q37:Q39" si="35">IF(OR(R37="Preventivo",R37="Detectivo"),"Probabilidad",IF(R37="Correctivo","Impacto",""))</f>
        <v/>
      </c>
      <c r="R37" s="126"/>
      <c r="S37" s="126"/>
      <c r="T37" s="127" t="str">
        <f t="shared" si="32"/>
        <v/>
      </c>
      <c r="U37" s="126"/>
      <c r="V37" s="126"/>
      <c r="W37" s="126"/>
      <c r="X37" s="128" t="str">
        <f t="shared" ref="X37:X39" si="36">IFERROR(IF(AND(Q36="Probabilidad",Q37="Probabilidad"),(Z36-(+Z36*T37)),IF(AND(Q36="Impacto",Q37="Probabilidad"),(Z35-(+Z35*T37)),IF(Q37="Impacto",Z36,""))),"")</f>
        <v/>
      </c>
      <c r="Y37" s="129" t="str">
        <f t="shared" si="1"/>
        <v/>
      </c>
      <c r="Z37" s="130" t="str">
        <f t="shared" si="33"/>
        <v/>
      </c>
      <c r="AA37" s="129" t="str">
        <f t="shared" si="3"/>
        <v/>
      </c>
      <c r="AB37" s="130" t="str">
        <f t="shared" ref="AB37:AB39" si="37">IFERROR(IF(AND(Q36="Impacto",Q37="Impacto"),(AB36-(+AB36*T37)),IF(AND(Q36="Probabilidad",Q37="Impacto"),(AB35-(+AB35*T37)),IF(Q37="Probabilidad",AB36,""))),"")</f>
        <v/>
      </c>
      <c r="AC37" s="131" t="str">
        <f>IFERROR(IF(OR(AND(Y37="Muy Baja",AA37="Leve"),AND(Y37="Muy Baja",AA37="Menor"),AND(Y37="Baja",AA37="Leve")),"Bajo",IF(OR(AND(Y37="Muy baja",AA37="Moderado"),AND(Y37="Baja",AA37="Menor"),AND(Y37="Baja",AA37="Moderado"),AND(Y37="Media",AA37="Leve"),AND(Y37="Media",AA37="Menor"),AND(Y37="Media",AA37="Moderado"),AND(Y37="Alta",AA37="Leve"),AND(Y37="Alta",AA37="Menor")),"Moderado",IF(OR(AND(Y37="Muy Baja",AA37="Mayor"),AND(Y37="Baja",AA37="Mayor"),AND(Y37="Media",AA37="Mayor"),AND(Y37="Alta",AA37="Moderado"),AND(Y37="Alta",AA37="Mayor"),AND(Y37="Muy Alta",AA37="Leve"),AND(Y37="Muy Alta",AA37="Menor"),AND(Y37="Muy Alta",AA37="Moderado"),AND(Y37="Muy Alta",AA37="Mayor")),"Alto",IF(OR(AND(Y37="Muy Baja",AA37="Catastrófico"),AND(Y37="Baja",AA37="Catastrófico"),AND(Y37="Media",AA37="Catastrófico"),AND(Y37="Alta",AA37="Catastrófico"),AND(Y37="Muy Alta",AA37="Catastrófico")),"Extremo","")))),"")</f>
        <v/>
      </c>
      <c r="AD37" s="132"/>
      <c r="AE37" s="133"/>
      <c r="AF37" s="134"/>
      <c r="AG37" s="135"/>
      <c r="AH37" s="135"/>
      <c r="AI37" s="133"/>
      <c r="AJ37" s="134"/>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row>
    <row r="38" spans="1:68" ht="151.5" customHeight="1" x14ac:dyDescent="0.3">
      <c r="A38" s="216"/>
      <c r="B38" s="219"/>
      <c r="C38" s="219"/>
      <c r="D38" s="219"/>
      <c r="E38" s="231"/>
      <c r="F38" s="219"/>
      <c r="G38" s="222"/>
      <c r="H38" s="225"/>
      <c r="I38" s="213"/>
      <c r="J38" s="228"/>
      <c r="K38" s="213">
        <f t="shared" si="31"/>
        <v>0</v>
      </c>
      <c r="L38" s="225"/>
      <c r="M38" s="213"/>
      <c r="N38" s="210"/>
      <c r="O38" s="123">
        <v>5</v>
      </c>
      <c r="P38" s="124"/>
      <c r="Q38" s="125" t="str">
        <f t="shared" si="35"/>
        <v/>
      </c>
      <c r="R38" s="126"/>
      <c r="S38" s="126"/>
      <c r="T38" s="127" t="str">
        <f t="shared" si="32"/>
        <v/>
      </c>
      <c r="U38" s="126"/>
      <c r="V38" s="126"/>
      <c r="W38" s="126"/>
      <c r="X38" s="128" t="str">
        <f t="shared" si="36"/>
        <v/>
      </c>
      <c r="Y38" s="129" t="str">
        <f t="shared" si="1"/>
        <v/>
      </c>
      <c r="Z38" s="130" t="str">
        <f t="shared" si="33"/>
        <v/>
      </c>
      <c r="AA38" s="129" t="str">
        <f t="shared" si="3"/>
        <v/>
      </c>
      <c r="AB38" s="130" t="str">
        <f t="shared" si="37"/>
        <v/>
      </c>
      <c r="AC38" s="131" t="str">
        <f t="shared" ref="AC38:AC39" si="38">IFERROR(IF(OR(AND(Y38="Muy Baja",AA38="Leve"),AND(Y38="Muy Baja",AA38="Menor"),AND(Y38="Baja",AA38="Leve")),"Bajo",IF(OR(AND(Y38="Muy baja",AA38="Moderado"),AND(Y38="Baja",AA38="Menor"),AND(Y38="Baja",AA38="Moderado"),AND(Y38="Media",AA38="Leve"),AND(Y38="Media",AA38="Menor"),AND(Y38="Media",AA38="Moderado"),AND(Y38="Alta",AA38="Leve"),AND(Y38="Alta",AA38="Menor")),"Moderado",IF(OR(AND(Y38="Muy Baja",AA38="Mayor"),AND(Y38="Baja",AA38="Mayor"),AND(Y38="Media",AA38="Mayor"),AND(Y38="Alta",AA38="Moderado"),AND(Y38="Alta",AA38="Mayor"),AND(Y38="Muy Alta",AA38="Leve"),AND(Y38="Muy Alta",AA38="Menor"),AND(Y38="Muy Alta",AA38="Moderado"),AND(Y38="Muy Alta",AA38="Mayor")),"Alto",IF(OR(AND(Y38="Muy Baja",AA38="Catastrófico"),AND(Y38="Baja",AA38="Catastrófico"),AND(Y38="Media",AA38="Catastrófico"),AND(Y38="Alta",AA38="Catastrófico"),AND(Y38="Muy Alta",AA38="Catastrófico")),"Extremo","")))),"")</f>
        <v/>
      </c>
      <c r="AD38" s="132"/>
      <c r="AE38" s="133"/>
      <c r="AF38" s="134"/>
      <c r="AG38" s="135"/>
      <c r="AH38" s="135"/>
      <c r="AI38" s="133"/>
      <c r="AJ38" s="134"/>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row>
    <row r="39" spans="1:68" ht="151.5" customHeight="1" x14ac:dyDescent="0.3">
      <c r="A39" s="217"/>
      <c r="B39" s="220"/>
      <c r="C39" s="220"/>
      <c r="D39" s="220"/>
      <c r="E39" s="232"/>
      <c r="F39" s="220"/>
      <c r="G39" s="223"/>
      <c r="H39" s="226"/>
      <c r="I39" s="214"/>
      <c r="J39" s="229"/>
      <c r="K39" s="214">
        <f t="shared" si="31"/>
        <v>0</v>
      </c>
      <c r="L39" s="226"/>
      <c r="M39" s="214"/>
      <c r="N39" s="211"/>
      <c r="O39" s="123">
        <v>6</v>
      </c>
      <c r="P39" s="124"/>
      <c r="Q39" s="125" t="str">
        <f t="shared" si="35"/>
        <v/>
      </c>
      <c r="R39" s="126"/>
      <c r="S39" s="126"/>
      <c r="T39" s="127" t="str">
        <f t="shared" si="32"/>
        <v/>
      </c>
      <c r="U39" s="126"/>
      <c r="V39" s="126"/>
      <c r="W39" s="126"/>
      <c r="X39" s="128" t="str">
        <f t="shared" si="36"/>
        <v/>
      </c>
      <c r="Y39" s="129" t="str">
        <f t="shared" si="1"/>
        <v/>
      </c>
      <c r="Z39" s="130" t="str">
        <f t="shared" si="33"/>
        <v/>
      </c>
      <c r="AA39" s="129" t="str">
        <f t="shared" si="3"/>
        <v/>
      </c>
      <c r="AB39" s="130" t="str">
        <f t="shared" si="37"/>
        <v/>
      </c>
      <c r="AC39" s="131" t="str">
        <f t="shared" si="38"/>
        <v/>
      </c>
      <c r="AD39" s="132"/>
      <c r="AE39" s="133"/>
      <c r="AF39" s="134"/>
      <c r="AG39" s="135"/>
      <c r="AH39" s="135"/>
      <c r="AI39" s="133"/>
      <c r="AJ39" s="134"/>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row>
    <row r="40" spans="1:68" ht="151.5" customHeight="1" x14ac:dyDescent="0.3">
      <c r="A40" s="215">
        <v>6</v>
      </c>
      <c r="B40" s="218"/>
      <c r="C40" s="218"/>
      <c r="D40" s="218"/>
      <c r="E40" s="230"/>
      <c r="F40" s="218"/>
      <c r="G40" s="221"/>
      <c r="H40" s="224" t="str">
        <f>IF(G40&lt;=0,"",IF(G40&lt;=2,"Muy Baja",IF(G40&lt;=24,"Baja",IF(G40&lt;=500,"Media",IF(G40&lt;=5000,"Alta","Muy Alta")))))</f>
        <v/>
      </c>
      <c r="I40" s="212" t="str">
        <f>IF(H40="","",IF(H40="Muy Baja",0.2,IF(H40="Baja",0.4,IF(H40="Media",0.6,IF(H40="Alta",0.8,IF(H40="Muy Alta",1,))))))</f>
        <v/>
      </c>
      <c r="J40" s="227"/>
      <c r="K40" s="212">
        <f>IF(NOT(ISERROR(MATCH(J40,'Tabla Impacto'!$B$221:$B$223,0))),'Tabla Impacto'!$F$223&amp;"Por favor no seleccionar los criterios de impacto(Afectación Económica o presupuestal y Pérdida Reputacional)",J40)</f>
        <v>0</v>
      </c>
      <c r="L40" s="224" t="str">
        <f>IF(OR(K40='Tabla Impacto'!$C$11,K40='Tabla Impacto'!$D$11),"Leve",IF(OR(K40='Tabla Impacto'!$C$12,K40='Tabla Impacto'!$D$12),"Menor",IF(OR(K40='Tabla Impacto'!$C$13,K40='Tabla Impacto'!$D$13),"Moderado",IF(OR(K40='Tabla Impacto'!$C$14,K40='Tabla Impacto'!$D$14),"Mayor",IF(OR(K40='Tabla Impacto'!$C$15,K40='Tabla Impacto'!$D$15),"Catastrófico","")))))</f>
        <v/>
      </c>
      <c r="M40" s="212" t="str">
        <f>IF(L40="","",IF(L40="Leve",0.2,IF(L40="Menor",0.4,IF(L40="Moderado",0.6,IF(L40="Mayor",0.8,IF(L40="Catastrófico",1,))))))</f>
        <v/>
      </c>
      <c r="N40" s="209" t="str">
        <f>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123">
        <v>1</v>
      </c>
      <c r="P40" s="124"/>
      <c r="Q40" s="125" t="str">
        <f>IF(OR(R40="Preventivo",R40="Detectivo"),"Probabilidad",IF(R40="Correctivo","Impacto",""))</f>
        <v/>
      </c>
      <c r="R40" s="126"/>
      <c r="S40" s="126"/>
      <c r="T40" s="127" t="str">
        <f>IF(AND(R40="Preventivo",S40="Automático"),"50%",IF(AND(R40="Preventivo",S40="Manual"),"40%",IF(AND(R40="Detectivo",S40="Automático"),"40%",IF(AND(R40="Detectivo",S40="Manual"),"30%",IF(AND(R40="Correctivo",S40="Automático"),"35%",IF(AND(R40="Correctivo",S40="Manual"),"25%",""))))))</f>
        <v/>
      </c>
      <c r="U40" s="126"/>
      <c r="V40" s="126"/>
      <c r="W40" s="126"/>
      <c r="X40" s="128" t="str">
        <f>IFERROR(IF(Q40="Probabilidad",(I40-(+I40*T40)),IF(Q40="Impacto",I40,"")),"")</f>
        <v/>
      </c>
      <c r="Y40" s="129" t="str">
        <f>IFERROR(IF(X40="","",IF(X40&lt;=0.2,"Muy Baja",IF(X40&lt;=0.4,"Baja",IF(X40&lt;=0.6,"Media",IF(X40&lt;=0.8,"Alta","Muy Alta"))))),"")</f>
        <v/>
      </c>
      <c r="Z40" s="130" t="str">
        <f>+X40</f>
        <v/>
      </c>
      <c r="AA40" s="129" t="str">
        <f>IFERROR(IF(AB40="","",IF(AB40&lt;=0.2,"Leve",IF(AB40&lt;=0.4,"Menor",IF(AB40&lt;=0.6,"Moderado",IF(AB40&lt;=0.8,"Mayor","Catastrófico"))))),"")</f>
        <v/>
      </c>
      <c r="AB40" s="130" t="str">
        <f>IFERROR(IF(Q40="Impacto",(M40-(+M40*T40)),IF(Q40="Probabilidad",M40,"")),"")</f>
        <v/>
      </c>
      <c r="AC40" s="131" t="str">
        <f>IFERROR(IF(OR(AND(Y40="Muy Baja",AA40="Leve"),AND(Y40="Muy Baja",AA40="Menor"),AND(Y40="Baja",AA40="Leve")),"Bajo",IF(OR(AND(Y40="Muy baja",AA40="Moderado"),AND(Y40="Baja",AA40="Menor"),AND(Y40="Baja",AA40="Moderado"),AND(Y40="Media",AA40="Leve"),AND(Y40="Media",AA40="Menor"),AND(Y40="Media",AA40="Moderado"),AND(Y40="Alta",AA40="Leve"),AND(Y40="Alta",AA40="Menor")),"Moderado",IF(OR(AND(Y40="Muy Baja",AA40="Mayor"),AND(Y40="Baja",AA40="Mayor"),AND(Y40="Media",AA40="Mayor"),AND(Y40="Alta",AA40="Moderado"),AND(Y40="Alta",AA40="Mayor"),AND(Y40="Muy Alta",AA40="Leve"),AND(Y40="Muy Alta",AA40="Menor"),AND(Y40="Muy Alta",AA40="Moderado"),AND(Y40="Muy Alta",AA40="Mayor")),"Alto",IF(OR(AND(Y40="Muy Baja",AA40="Catastrófico"),AND(Y40="Baja",AA40="Catastrófico"),AND(Y40="Media",AA40="Catastrófico"),AND(Y40="Alta",AA40="Catastrófico"),AND(Y40="Muy Alta",AA40="Catastrófico")),"Extremo","")))),"")</f>
        <v/>
      </c>
      <c r="AD40" s="132"/>
      <c r="AE40" s="133"/>
      <c r="AF40" s="134"/>
      <c r="AG40" s="135"/>
      <c r="AH40" s="135"/>
      <c r="AI40" s="133"/>
      <c r="AJ40" s="134"/>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row>
    <row r="41" spans="1:68" ht="151.5" customHeight="1" x14ac:dyDescent="0.3">
      <c r="A41" s="216"/>
      <c r="B41" s="219"/>
      <c r="C41" s="219"/>
      <c r="D41" s="219"/>
      <c r="E41" s="231"/>
      <c r="F41" s="219"/>
      <c r="G41" s="222"/>
      <c r="H41" s="225"/>
      <c r="I41" s="213"/>
      <c r="J41" s="228"/>
      <c r="K41" s="213">
        <f t="shared" ref="K41:K45" si="39">IF(NOT(ISERROR(MATCH(J41,_xlfn.ANCHORARRAY(E52),0))),I54&amp;"Por favor no seleccionar los criterios de impacto",J41)</f>
        <v>0</v>
      </c>
      <c r="L41" s="225"/>
      <c r="M41" s="213"/>
      <c r="N41" s="210"/>
      <c r="O41" s="123">
        <v>2</v>
      </c>
      <c r="P41" s="124"/>
      <c r="Q41" s="125" t="str">
        <f>IF(OR(R41="Preventivo",R41="Detectivo"),"Probabilidad",IF(R41="Correctivo","Impacto",""))</f>
        <v/>
      </c>
      <c r="R41" s="126"/>
      <c r="S41" s="126"/>
      <c r="T41" s="127" t="str">
        <f t="shared" ref="T41:T45" si="40">IF(AND(R41="Preventivo",S41="Automático"),"50%",IF(AND(R41="Preventivo",S41="Manual"),"40%",IF(AND(R41="Detectivo",S41="Automático"),"40%",IF(AND(R41="Detectivo",S41="Manual"),"30%",IF(AND(R41="Correctivo",S41="Automático"),"35%",IF(AND(R41="Correctivo",S41="Manual"),"25%",""))))))</f>
        <v/>
      </c>
      <c r="U41" s="126"/>
      <c r="V41" s="126"/>
      <c r="W41" s="126"/>
      <c r="X41" s="128" t="str">
        <f>IFERROR(IF(AND(Q40="Probabilidad",Q41="Probabilidad"),(Z40-(+Z40*T41)),IF(Q41="Probabilidad",(I40-(+I40*T41)),IF(Q41="Impacto",Z40,""))),"")</f>
        <v/>
      </c>
      <c r="Y41" s="129" t="str">
        <f t="shared" si="1"/>
        <v/>
      </c>
      <c r="Z41" s="130" t="str">
        <f t="shared" ref="Z41:Z45" si="41">+X41</f>
        <v/>
      </c>
      <c r="AA41" s="129" t="str">
        <f t="shared" si="3"/>
        <v/>
      </c>
      <c r="AB41" s="130" t="str">
        <f>IFERROR(IF(AND(Q40="Impacto",Q41="Impacto"),(AB34-(+AB34*T41)),IF(Q41="Impacto",($M$40-(+$M$40*T41)),IF(Q41="Probabilidad",AB34,""))),"")</f>
        <v/>
      </c>
      <c r="AC41" s="131" t="str">
        <f t="shared" ref="AC41:AC42" si="42">IFERROR(IF(OR(AND(Y41="Muy Baja",AA41="Leve"),AND(Y41="Muy Baja",AA41="Menor"),AND(Y41="Baja",AA41="Leve")),"Bajo",IF(OR(AND(Y41="Muy baja",AA41="Moderado"),AND(Y41="Baja",AA41="Menor"),AND(Y41="Baja",AA41="Moderado"),AND(Y41="Media",AA41="Leve"),AND(Y41="Media",AA41="Menor"),AND(Y41="Media",AA41="Moderado"),AND(Y41="Alta",AA41="Leve"),AND(Y41="Alta",AA41="Menor")),"Moderado",IF(OR(AND(Y41="Muy Baja",AA41="Mayor"),AND(Y41="Baja",AA41="Mayor"),AND(Y41="Media",AA41="Mayor"),AND(Y41="Alta",AA41="Moderado"),AND(Y41="Alta",AA41="Mayor"),AND(Y41="Muy Alta",AA41="Leve"),AND(Y41="Muy Alta",AA41="Menor"),AND(Y41="Muy Alta",AA41="Moderado"),AND(Y41="Muy Alta",AA41="Mayor")),"Alto",IF(OR(AND(Y41="Muy Baja",AA41="Catastrófico"),AND(Y41="Baja",AA41="Catastrófico"),AND(Y41="Media",AA41="Catastrófico"),AND(Y41="Alta",AA41="Catastrófico"),AND(Y41="Muy Alta",AA41="Catastrófico")),"Extremo","")))),"")</f>
        <v/>
      </c>
      <c r="AD41" s="132"/>
      <c r="AE41" s="133"/>
      <c r="AF41" s="134"/>
      <c r="AG41" s="135"/>
      <c r="AH41" s="135"/>
      <c r="AI41" s="133"/>
      <c r="AJ41" s="134"/>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row>
    <row r="42" spans="1:68" ht="151.5" customHeight="1" x14ac:dyDescent="0.3">
      <c r="A42" s="216"/>
      <c r="B42" s="219"/>
      <c r="C42" s="219"/>
      <c r="D42" s="219"/>
      <c r="E42" s="231"/>
      <c r="F42" s="219"/>
      <c r="G42" s="222"/>
      <c r="H42" s="225"/>
      <c r="I42" s="213"/>
      <c r="J42" s="228"/>
      <c r="K42" s="213">
        <f t="shared" si="39"/>
        <v>0</v>
      </c>
      <c r="L42" s="225"/>
      <c r="M42" s="213"/>
      <c r="N42" s="210"/>
      <c r="O42" s="123">
        <v>3</v>
      </c>
      <c r="P42" s="136"/>
      <c r="Q42" s="125" t="str">
        <f>IF(OR(R42="Preventivo",R42="Detectivo"),"Probabilidad",IF(R42="Correctivo","Impacto",""))</f>
        <v/>
      </c>
      <c r="R42" s="126"/>
      <c r="S42" s="126"/>
      <c r="T42" s="127" t="str">
        <f t="shared" si="40"/>
        <v/>
      </c>
      <c r="U42" s="126"/>
      <c r="V42" s="126"/>
      <c r="W42" s="126"/>
      <c r="X42" s="128" t="str">
        <f>IFERROR(IF(AND(Q41="Probabilidad",Q42="Probabilidad"),(Z41-(+Z41*T42)),IF(AND(Q41="Impacto",Q42="Probabilidad"),(Z40-(+Z40*T42)),IF(Q42="Impacto",Z41,""))),"")</f>
        <v/>
      </c>
      <c r="Y42" s="129" t="str">
        <f t="shared" si="1"/>
        <v/>
      </c>
      <c r="Z42" s="130" t="str">
        <f t="shared" si="41"/>
        <v/>
      </c>
      <c r="AA42" s="129" t="str">
        <f t="shared" si="3"/>
        <v/>
      </c>
      <c r="AB42" s="130" t="str">
        <f>IFERROR(IF(AND(Q41="Impacto",Q42="Impacto"),(AB41-(+AB41*T42)),IF(AND(Q41="Probabilidad",Q42="Impacto"),(AB40-(+AB40*T42)),IF(Q42="Probabilidad",AB41,""))),"")</f>
        <v/>
      </c>
      <c r="AC42" s="131" t="str">
        <f t="shared" si="42"/>
        <v/>
      </c>
      <c r="AD42" s="132"/>
      <c r="AE42" s="133"/>
      <c r="AF42" s="134"/>
      <c r="AG42" s="135"/>
      <c r="AH42" s="135"/>
      <c r="AI42" s="133"/>
      <c r="AJ42" s="134"/>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row>
    <row r="43" spans="1:68" ht="151.5" customHeight="1" x14ac:dyDescent="0.3">
      <c r="A43" s="216"/>
      <c r="B43" s="219"/>
      <c r="C43" s="219"/>
      <c r="D43" s="219"/>
      <c r="E43" s="231"/>
      <c r="F43" s="219"/>
      <c r="G43" s="222"/>
      <c r="H43" s="225"/>
      <c r="I43" s="213"/>
      <c r="J43" s="228"/>
      <c r="K43" s="213">
        <f t="shared" si="39"/>
        <v>0</v>
      </c>
      <c r="L43" s="225"/>
      <c r="M43" s="213"/>
      <c r="N43" s="210"/>
      <c r="O43" s="123">
        <v>4</v>
      </c>
      <c r="P43" s="124"/>
      <c r="Q43" s="125" t="str">
        <f t="shared" ref="Q43:Q45" si="43">IF(OR(R43="Preventivo",R43="Detectivo"),"Probabilidad",IF(R43="Correctivo","Impacto",""))</f>
        <v/>
      </c>
      <c r="R43" s="126"/>
      <c r="S43" s="126"/>
      <c r="T43" s="127" t="str">
        <f t="shared" si="40"/>
        <v/>
      </c>
      <c r="U43" s="126"/>
      <c r="V43" s="126"/>
      <c r="W43" s="126"/>
      <c r="X43" s="128" t="str">
        <f t="shared" ref="X43:X45" si="44">IFERROR(IF(AND(Q42="Probabilidad",Q43="Probabilidad"),(Z42-(+Z42*T43)),IF(AND(Q42="Impacto",Q43="Probabilidad"),(Z41-(+Z41*T43)),IF(Q43="Impacto",Z42,""))),"")</f>
        <v/>
      </c>
      <c r="Y43" s="129" t="str">
        <f t="shared" si="1"/>
        <v/>
      </c>
      <c r="Z43" s="130" t="str">
        <f t="shared" si="41"/>
        <v/>
      </c>
      <c r="AA43" s="129" t="str">
        <f t="shared" si="3"/>
        <v/>
      </c>
      <c r="AB43" s="130" t="str">
        <f t="shared" ref="AB43:AB45" si="45">IFERROR(IF(AND(Q42="Impacto",Q43="Impacto"),(AB42-(+AB42*T43)),IF(AND(Q42="Probabilidad",Q43="Impacto"),(AB41-(+AB41*T43)),IF(Q43="Probabilidad",AB42,""))),"")</f>
        <v/>
      </c>
      <c r="AC43" s="131" t="str">
        <f>IFERROR(IF(OR(AND(Y43="Muy Baja",AA43="Leve"),AND(Y43="Muy Baja",AA43="Menor"),AND(Y43="Baja",AA43="Leve")),"Bajo",IF(OR(AND(Y43="Muy baja",AA43="Moderado"),AND(Y43="Baja",AA43="Menor"),AND(Y43="Baja",AA43="Moderado"),AND(Y43="Media",AA43="Leve"),AND(Y43="Media",AA43="Menor"),AND(Y43="Media",AA43="Moderado"),AND(Y43="Alta",AA43="Leve"),AND(Y43="Alta",AA43="Menor")),"Moderado",IF(OR(AND(Y43="Muy Baja",AA43="Mayor"),AND(Y43="Baja",AA43="Mayor"),AND(Y43="Media",AA43="Mayor"),AND(Y43="Alta",AA43="Moderado"),AND(Y43="Alta",AA43="Mayor"),AND(Y43="Muy Alta",AA43="Leve"),AND(Y43="Muy Alta",AA43="Menor"),AND(Y43="Muy Alta",AA43="Moderado"),AND(Y43="Muy Alta",AA43="Mayor")),"Alto",IF(OR(AND(Y43="Muy Baja",AA43="Catastrófico"),AND(Y43="Baja",AA43="Catastrófico"),AND(Y43="Media",AA43="Catastrófico"),AND(Y43="Alta",AA43="Catastrófico"),AND(Y43="Muy Alta",AA43="Catastrófico")),"Extremo","")))),"")</f>
        <v/>
      </c>
      <c r="AD43" s="132"/>
      <c r="AE43" s="133"/>
      <c r="AF43" s="134"/>
      <c r="AG43" s="135"/>
      <c r="AH43" s="135"/>
      <c r="AI43" s="133"/>
      <c r="AJ43" s="134"/>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row>
    <row r="44" spans="1:68" ht="151.5" customHeight="1" x14ac:dyDescent="0.3">
      <c r="A44" s="216"/>
      <c r="B44" s="219"/>
      <c r="C44" s="219"/>
      <c r="D44" s="219"/>
      <c r="E44" s="231"/>
      <c r="F44" s="219"/>
      <c r="G44" s="222"/>
      <c r="H44" s="225"/>
      <c r="I44" s="213"/>
      <c r="J44" s="228"/>
      <c r="K44" s="213">
        <f t="shared" si="39"/>
        <v>0</v>
      </c>
      <c r="L44" s="225"/>
      <c r="M44" s="213"/>
      <c r="N44" s="210"/>
      <c r="O44" s="123">
        <v>5</v>
      </c>
      <c r="P44" s="124"/>
      <c r="Q44" s="125" t="str">
        <f t="shared" si="43"/>
        <v/>
      </c>
      <c r="R44" s="126"/>
      <c r="S44" s="126"/>
      <c r="T44" s="127" t="str">
        <f t="shared" si="40"/>
        <v/>
      </c>
      <c r="U44" s="126"/>
      <c r="V44" s="126"/>
      <c r="W44" s="126"/>
      <c r="X44" s="128" t="str">
        <f t="shared" si="44"/>
        <v/>
      </c>
      <c r="Y44" s="129" t="str">
        <f t="shared" si="1"/>
        <v/>
      </c>
      <c r="Z44" s="130" t="str">
        <f t="shared" si="41"/>
        <v/>
      </c>
      <c r="AA44" s="129" t="str">
        <f t="shared" si="3"/>
        <v/>
      </c>
      <c r="AB44" s="130" t="str">
        <f t="shared" si="45"/>
        <v/>
      </c>
      <c r="AC44" s="131" t="str">
        <f t="shared" ref="AC44" si="46">IFERROR(IF(OR(AND(Y44="Muy Baja",AA44="Leve"),AND(Y44="Muy Baja",AA44="Menor"),AND(Y44="Baja",AA44="Leve")),"Bajo",IF(OR(AND(Y44="Muy baja",AA44="Moderado"),AND(Y44="Baja",AA44="Menor"),AND(Y44="Baja",AA44="Moderado"),AND(Y44="Media",AA44="Leve"),AND(Y44="Media",AA44="Menor"),AND(Y44="Media",AA44="Moderado"),AND(Y44="Alta",AA44="Leve"),AND(Y44="Alta",AA44="Menor")),"Moderado",IF(OR(AND(Y44="Muy Baja",AA44="Mayor"),AND(Y44="Baja",AA44="Mayor"),AND(Y44="Media",AA44="Mayor"),AND(Y44="Alta",AA44="Moderado"),AND(Y44="Alta",AA44="Mayor"),AND(Y44="Muy Alta",AA44="Leve"),AND(Y44="Muy Alta",AA44="Menor"),AND(Y44="Muy Alta",AA44="Moderado"),AND(Y44="Muy Alta",AA44="Mayor")),"Alto",IF(OR(AND(Y44="Muy Baja",AA44="Catastrófico"),AND(Y44="Baja",AA44="Catastrófico"),AND(Y44="Media",AA44="Catastrófico"),AND(Y44="Alta",AA44="Catastrófico"),AND(Y44="Muy Alta",AA44="Catastrófico")),"Extremo","")))),"")</f>
        <v/>
      </c>
      <c r="AD44" s="132"/>
      <c r="AE44" s="133"/>
      <c r="AF44" s="134"/>
      <c r="AG44" s="135"/>
      <c r="AH44" s="135"/>
      <c r="AI44" s="133"/>
      <c r="AJ44" s="134"/>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row>
    <row r="45" spans="1:68" ht="151.5" customHeight="1" x14ac:dyDescent="0.3">
      <c r="A45" s="217"/>
      <c r="B45" s="220"/>
      <c r="C45" s="220"/>
      <c r="D45" s="220"/>
      <c r="E45" s="232"/>
      <c r="F45" s="220"/>
      <c r="G45" s="223"/>
      <c r="H45" s="226"/>
      <c r="I45" s="214"/>
      <c r="J45" s="229"/>
      <c r="K45" s="214">
        <f t="shared" si="39"/>
        <v>0</v>
      </c>
      <c r="L45" s="226"/>
      <c r="M45" s="214"/>
      <c r="N45" s="211"/>
      <c r="O45" s="123">
        <v>6</v>
      </c>
      <c r="P45" s="124"/>
      <c r="Q45" s="125" t="str">
        <f t="shared" si="43"/>
        <v/>
      </c>
      <c r="R45" s="126"/>
      <c r="S45" s="126"/>
      <c r="T45" s="127" t="str">
        <f t="shared" si="40"/>
        <v/>
      </c>
      <c r="U45" s="126"/>
      <c r="V45" s="126"/>
      <c r="W45" s="126"/>
      <c r="X45" s="128" t="str">
        <f t="shared" si="44"/>
        <v/>
      </c>
      <c r="Y45" s="129" t="str">
        <f t="shared" si="1"/>
        <v/>
      </c>
      <c r="Z45" s="130" t="str">
        <f t="shared" si="41"/>
        <v/>
      </c>
      <c r="AA45" s="129" t="str">
        <f>IFERROR(IF(AB45="","",IF(AB45&lt;=0.2,"Leve",IF(AB45&lt;=0.4,"Menor",IF(AB45&lt;=0.6,"Moderado",IF(AB45&lt;=0.8,"Mayor","Catastrófico"))))),"")</f>
        <v/>
      </c>
      <c r="AB45" s="130" t="str">
        <f t="shared" si="45"/>
        <v/>
      </c>
      <c r="AC45" s="131" t="str">
        <f>IFERROR(IF(OR(AND(Y45="Muy Baja",AA45="Leve"),AND(Y45="Muy Baja",AA45="Menor"),AND(Y45="Baja",AA45="Leve")),"Bajo",IF(OR(AND(Y45="Muy baja",AA45="Moderado"),AND(Y45="Baja",AA45="Menor"),AND(Y45="Baja",AA45="Moderado"),AND(Y45="Media",AA45="Leve"),AND(Y45="Media",AA45="Menor"),AND(Y45="Media",AA45="Moderado"),AND(Y45="Alta",AA45="Leve"),AND(Y45="Alta",AA45="Menor")),"Moderado",IF(OR(AND(Y45="Muy Baja",AA45="Mayor"),AND(Y45="Baja",AA45="Mayor"),AND(Y45="Media",AA45="Mayor"),AND(Y45="Alta",AA45="Moderado"),AND(Y45="Alta",AA45="Mayor"),AND(Y45="Muy Alta",AA45="Leve"),AND(Y45="Muy Alta",AA45="Menor"),AND(Y45="Muy Alta",AA45="Moderado"),AND(Y45="Muy Alta",AA45="Mayor")),"Alto",IF(OR(AND(Y45="Muy Baja",AA45="Catastrófico"),AND(Y45="Baja",AA45="Catastrófico"),AND(Y45="Media",AA45="Catastrófico"),AND(Y45="Alta",AA45="Catastrófico"),AND(Y45="Muy Alta",AA45="Catastrófico")),"Extremo","")))),"")</f>
        <v/>
      </c>
      <c r="AD45" s="132"/>
      <c r="AE45" s="133"/>
      <c r="AF45" s="134"/>
      <c r="AG45" s="135"/>
      <c r="AH45" s="135"/>
      <c r="AI45" s="133"/>
      <c r="AJ45" s="134"/>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row>
    <row r="46" spans="1:68" ht="151.5" customHeight="1" x14ac:dyDescent="0.3">
      <c r="A46" s="215">
        <v>7</v>
      </c>
      <c r="B46" s="218"/>
      <c r="C46" s="218"/>
      <c r="D46" s="218"/>
      <c r="E46" s="230"/>
      <c r="F46" s="218"/>
      <c r="G46" s="221"/>
      <c r="H46" s="224" t="str">
        <f>IF(G46&lt;=0,"",IF(G46&lt;=2,"Muy Baja",IF(G46&lt;=24,"Baja",IF(G46&lt;=500,"Media",IF(G46&lt;=5000,"Alta","Muy Alta")))))</f>
        <v/>
      </c>
      <c r="I46" s="212" t="str">
        <f>IF(H46="","",IF(H46="Muy Baja",0.2,IF(H46="Baja",0.4,IF(H46="Media",0.6,IF(H46="Alta",0.8,IF(H46="Muy Alta",1,))))))</f>
        <v/>
      </c>
      <c r="J46" s="227"/>
      <c r="K46" s="212">
        <f>IF(NOT(ISERROR(MATCH(J46,'Tabla Impacto'!$B$221:$B$223,0))),'Tabla Impacto'!$F$223&amp;"Por favor no seleccionar los criterios de impacto(Afectación Económica o presupuestal y Pérdida Reputacional)",J46)</f>
        <v>0</v>
      </c>
      <c r="L46" s="224" t="str">
        <f>IF(OR(K46='Tabla Impacto'!$C$11,K46='Tabla Impacto'!$D$11),"Leve",IF(OR(K46='Tabla Impacto'!$C$12,K46='Tabla Impacto'!$D$12),"Menor",IF(OR(K46='Tabla Impacto'!$C$13,K46='Tabla Impacto'!$D$13),"Moderado",IF(OR(K46='Tabla Impacto'!$C$14,K46='Tabla Impacto'!$D$14),"Mayor",IF(OR(K46='Tabla Impacto'!$C$15,K46='Tabla Impacto'!$D$15),"Catastrófico","")))))</f>
        <v/>
      </c>
      <c r="M46" s="212" t="str">
        <f>IF(L46="","",IF(L46="Leve",0.2,IF(L46="Menor",0.4,IF(L46="Moderado",0.6,IF(L46="Mayor",0.8,IF(L46="Catastrófico",1,))))))</f>
        <v/>
      </c>
      <c r="N46" s="209" t="str">
        <f>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123">
        <v>1</v>
      </c>
      <c r="P46" s="124"/>
      <c r="Q46" s="125" t="str">
        <f>IF(OR(R46="Preventivo",R46="Detectivo"),"Probabilidad",IF(R46="Correctivo","Impacto",""))</f>
        <v/>
      </c>
      <c r="R46" s="126"/>
      <c r="S46" s="126"/>
      <c r="T46" s="127" t="str">
        <f>IF(AND(R46="Preventivo",S46="Automático"),"50%",IF(AND(R46="Preventivo",S46="Manual"),"40%",IF(AND(R46="Detectivo",S46="Automático"),"40%",IF(AND(R46="Detectivo",S46="Manual"),"30%",IF(AND(R46="Correctivo",S46="Automático"),"35%",IF(AND(R46="Correctivo",S46="Manual"),"25%",""))))))</f>
        <v/>
      </c>
      <c r="U46" s="126"/>
      <c r="V46" s="126"/>
      <c r="W46" s="126"/>
      <c r="X46" s="128" t="str">
        <f>IFERROR(IF(Q46="Probabilidad",(I46-(+I46*T46)),IF(Q46="Impacto",I46,"")),"")</f>
        <v/>
      </c>
      <c r="Y46" s="129" t="str">
        <f>IFERROR(IF(X46="","",IF(X46&lt;=0.2,"Muy Baja",IF(X46&lt;=0.4,"Baja",IF(X46&lt;=0.6,"Media",IF(X46&lt;=0.8,"Alta","Muy Alta"))))),"")</f>
        <v/>
      </c>
      <c r="Z46" s="130" t="str">
        <f>+X46</f>
        <v/>
      </c>
      <c r="AA46" s="129" t="str">
        <f>IFERROR(IF(AB46="","",IF(AB46&lt;=0.2,"Leve",IF(AB46&lt;=0.4,"Menor",IF(AB46&lt;=0.6,"Moderado",IF(AB46&lt;=0.8,"Mayor","Catastrófico"))))),"")</f>
        <v/>
      </c>
      <c r="AB46" s="130" t="str">
        <f>IFERROR(IF(Q46="Impacto",(M46-(+M46*T46)),IF(Q46="Probabilidad",M46,"")),"")</f>
        <v/>
      </c>
      <c r="AC46" s="131" t="str">
        <f>IFERROR(IF(OR(AND(Y46="Muy Baja",AA46="Leve"),AND(Y46="Muy Baja",AA46="Menor"),AND(Y46="Baja",AA46="Leve")),"Bajo",IF(OR(AND(Y46="Muy baja",AA46="Moderado"),AND(Y46="Baja",AA46="Menor"),AND(Y46="Baja",AA46="Moderado"),AND(Y46="Media",AA46="Leve"),AND(Y46="Media",AA46="Menor"),AND(Y46="Media",AA46="Moderado"),AND(Y46="Alta",AA46="Leve"),AND(Y46="Alta",AA46="Menor")),"Moderado",IF(OR(AND(Y46="Muy Baja",AA46="Mayor"),AND(Y46="Baja",AA46="Mayor"),AND(Y46="Media",AA46="Mayor"),AND(Y46="Alta",AA46="Moderado"),AND(Y46="Alta",AA46="Mayor"),AND(Y46="Muy Alta",AA46="Leve"),AND(Y46="Muy Alta",AA46="Menor"),AND(Y46="Muy Alta",AA46="Moderado"),AND(Y46="Muy Alta",AA46="Mayor")),"Alto",IF(OR(AND(Y46="Muy Baja",AA46="Catastrófico"),AND(Y46="Baja",AA46="Catastrófico"),AND(Y46="Media",AA46="Catastrófico"),AND(Y46="Alta",AA46="Catastrófico"),AND(Y46="Muy Alta",AA46="Catastrófico")),"Extremo","")))),"")</f>
        <v/>
      </c>
      <c r="AD46" s="132"/>
      <c r="AE46" s="133"/>
      <c r="AF46" s="134"/>
      <c r="AG46" s="135"/>
      <c r="AH46" s="135"/>
      <c r="AI46" s="133"/>
      <c r="AJ46" s="134"/>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row>
    <row r="47" spans="1:68" ht="151.5" customHeight="1" x14ac:dyDescent="0.3">
      <c r="A47" s="216"/>
      <c r="B47" s="219"/>
      <c r="C47" s="219"/>
      <c r="D47" s="219"/>
      <c r="E47" s="231"/>
      <c r="F47" s="219"/>
      <c r="G47" s="222"/>
      <c r="H47" s="225"/>
      <c r="I47" s="213"/>
      <c r="J47" s="228"/>
      <c r="K47" s="213">
        <f t="shared" ref="K47:K51" si="47">IF(NOT(ISERROR(MATCH(J47,_xlfn.ANCHORARRAY(E58),0))),I60&amp;"Por favor no seleccionar los criterios de impacto",J47)</f>
        <v>0</v>
      </c>
      <c r="L47" s="225"/>
      <c r="M47" s="213"/>
      <c r="N47" s="210"/>
      <c r="O47" s="123">
        <v>2</v>
      </c>
      <c r="P47" s="124"/>
      <c r="Q47" s="125" t="str">
        <f>IF(OR(R47="Preventivo",R47="Detectivo"),"Probabilidad",IF(R47="Correctivo","Impacto",""))</f>
        <v/>
      </c>
      <c r="R47" s="126"/>
      <c r="S47" s="126"/>
      <c r="T47" s="127" t="str">
        <f t="shared" ref="T47:T51" si="48">IF(AND(R47="Preventivo",S47="Automático"),"50%",IF(AND(R47="Preventivo",S47="Manual"),"40%",IF(AND(R47="Detectivo",S47="Automático"),"40%",IF(AND(R47="Detectivo",S47="Manual"),"30%",IF(AND(R47="Correctivo",S47="Automático"),"35%",IF(AND(R47="Correctivo",S47="Manual"),"25%",""))))))</f>
        <v/>
      </c>
      <c r="U47" s="126"/>
      <c r="V47" s="126"/>
      <c r="W47" s="126"/>
      <c r="X47" s="128" t="str">
        <f>IFERROR(IF(AND(Q46="Probabilidad",Q47="Probabilidad"),(Z46-(+Z46*T47)),IF(Q47="Probabilidad",(I46-(+I46*T47)),IF(Q47="Impacto",Z46,""))),"")</f>
        <v/>
      </c>
      <c r="Y47" s="129" t="str">
        <f t="shared" si="1"/>
        <v/>
      </c>
      <c r="Z47" s="130" t="str">
        <f t="shared" ref="Z47:Z51" si="49">+X47</f>
        <v/>
      </c>
      <c r="AA47" s="129" t="str">
        <f t="shared" si="3"/>
        <v/>
      </c>
      <c r="AB47" s="130" t="str">
        <f>IFERROR(IF(AND(Q46="Impacto",Q47="Impacto"),(AB40-(+AB40*T47)),IF(Q47="Impacto",($M$46-(+$M$46*T47)),IF(Q47="Probabilidad",AB40,""))),"")</f>
        <v/>
      </c>
      <c r="AC47" s="131" t="str">
        <f t="shared" ref="AC47:AC48" si="50">IFERROR(IF(OR(AND(Y47="Muy Baja",AA47="Leve"),AND(Y47="Muy Baja",AA47="Menor"),AND(Y47="Baja",AA47="Leve")),"Bajo",IF(OR(AND(Y47="Muy baja",AA47="Moderado"),AND(Y47="Baja",AA47="Menor"),AND(Y47="Baja",AA47="Moderado"),AND(Y47="Media",AA47="Leve"),AND(Y47="Media",AA47="Menor"),AND(Y47="Media",AA47="Moderado"),AND(Y47="Alta",AA47="Leve"),AND(Y47="Alta",AA47="Menor")),"Moderado",IF(OR(AND(Y47="Muy Baja",AA47="Mayor"),AND(Y47="Baja",AA47="Mayor"),AND(Y47="Media",AA47="Mayor"),AND(Y47="Alta",AA47="Moderado"),AND(Y47="Alta",AA47="Mayor"),AND(Y47="Muy Alta",AA47="Leve"),AND(Y47="Muy Alta",AA47="Menor"),AND(Y47="Muy Alta",AA47="Moderado"),AND(Y47="Muy Alta",AA47="Mayor")),"Alto",IF(OR(AND(Y47="Muy Baja",AA47="Catastrófico"),AND(Y47="Baja",AA47="Catastrófico"),AND(Y47="Media",AA47="Catastrófico"),AND(Y47="Alta",AA47="Catastrófico"),AND(Y47="Muy Alta",AA47="Catastrófico")),"Extremo","")))),"")</f>
        <v/>
      </c>
      <c r="AD47" s="132"/>
      <c r="AE47" s="133"/>
      <c r="AF47" s="134"/>
      <c r="AG47" s="135"/>
      <c r="AH47" s="135"/>
      <c r="AI47" s="133"/>
      <c r="AJ47" s="134"/>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row>
    <row r="48" spans="1:68" ht="151.5" customHeight="1" x14ac:dyDescent="0.3">
      <c r="A48" s="216"/>
      <c r="B48" s="219"/>
      <c r="C48" s="219"/>
      <c r="D48" s="219"/>
      <c r="E48" s="231"/>
      <c r="F48" s="219"/>
      <c r="G48" s="222"/>
      <c r="H48" s="225"/>
      <c r="I48" s="213"/>
      <c r="J48" s="228"/>
      <c r="K48" s="213">
        <f t="shared" si="47"/>
        <v>0</v>
      </c>
      <c r="L48" s="225"/>
      <c r="M48" s="213"/>
      <c r="N48" s="210"/>
      <c r="O48" s="123">
        <v>3</v>
      </c>
      <c r="P48" s="136"/>
      <c r="Q48" s="125" t="str">
        <f>IF(OR(R48="Preventivo",R48="Detectivo"),"Probabilidad",IF(R48="Correctivo","Impacto",""))</f>
        <v/>
      </c>
      <c r="R48" s="126"/>
      <c r="S48" s="126"/>
      <c r="T48" s="127" t="str">
        <f t="shared" si="48"/>
        <v/>
      </c>
      <c r="U48" s="126"/>
      <c r="V48" s="126"/>
      <c r="W48" s="126"/>
      <c r="X48" s="128" t="str">
        <f>IFERROR(IF(AND(Q47="Probabilidad",Q48="Probabilidad"),(Z47-(+Z47*T48)),IF(AND(Q47="Impacto",Q48="Probabilidad"),(Z46-(+Z46*T48)),IF(Q48="Impacto",Z47,""))),"")</f>
        <v/>
      </c>
      <c r="Y48" s="129" t="str">
        <f t="shared" si="1"/>
        <v/>
      </c>
      <c r="Z48" s="130" t="str">
        <f t="shared" si="49"/>
        <v/>
      </c>
      <c r="AA48" s="129" t="str">
        <f t="shared" si="3"/>
        <v/>
      </c>
      <c r="AB48" s="130" t="str">
        <f>IFERROR(IF(AND(Q47="Impacto",Q48="Impacto"),(AB47-(+AB47*T48)),IF(AND(Q47="Probabilidad",Q48="Impacto"),(AB46-(+AB46*T48)),IF(Q48="Probabilidad",AB47,""))),"")</f>
        <v/>
      </c>
      <c r="AC48" s="131" t="str">
        <f t="shared" si="50"/>
        <v/>
      </c>
      <c r="AD48" s="132"/>
      <c r="AE48" s="133"/>
      <c r="AF48" s="134"/>
      <c r="AG48" s="135"/>
      <c r="AH48" s="135"/>
      <c r="AI48" s="133"/>
      <c r="AJ48" s="134"/>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row>
    <row r="49" spans="1:68" ht="151.5" customHeight="1" x14ac:dyDescent="0.3">
      <c r="A49" s="216"/>
      <c r="B49" s="219"/>
      <c r="C49" s="219"/>
      <c r="D49" s="219"/>
      <c r="E49" s="231"/>
      <c r="F49" s="219"/>
      <c r="G49" s="222"/>
      <c r="H49" s="225"/>
      <c r="I49" s="213"/>
      <c r="J49" s="228"/>
      <c r="K49" s="213">
        <f t="shared" si="47"/>
        <v>0</v>
      </c>
      <c r="L49" s="225"/>
      <c r="M49" s="213"/>
      <c r="N49" s="210"/>
      <c r="O49" s="123">
        <v>4</v>
      </c>
      <c r="P49" s="124"/>
      <c r="Q49" s="125" t="str">
        <f t="shared" ref="Q49:Q51" si="51">IF(OR(R49="Preventivo",R49="Detectivo"),"Probabilidad",IF(R49="Correctivo","Impacto",""))</f>
        <v/>
      </c>
      <c r="R49" s="126"/>
      <c r="S49" s="126"/>
      <c r="T49" s="127" t="str">
        <f t="shared" si="48"/>
        <v/>
      </c>
      <c r="U49" s="126"/>
      <c r="V49" s="126"/>
      <c r="W49" s="126"/>
      <c r="X49" s="128" t="str">
        <f t="shared" ref="X49:X51" si="52">IFERROR(IF(AND(Q48="Probabilidad",Q49="Probabilidad"),(Z48-(+Z48*T49)),IF(AND(Q48="Impacto",Q49="Probabilidad"),(Z47-(+Z47*T49)),IF(Q49="Impacto",Z48,""))),"")</f>
        <v/>
      </c>
      <c r="Y49" s="129" t="str">
        <f t="shared" si="1"/>
        <v/>
      </c>
      <c r="Z49" s="130" t="str">
        <f t="shared" si="49"/>
        <v/>
      </c>
      <c r="AA49" s="129" t="str">
        <f t="shared" si="3"/>
        <v/>
      </c>
      <c r="AB49" s="130" t="str">
        <f t="shared" ref="AB49:AB51" si="53">IFERROR(IF(AND(Q48="Impacto",Q49="Impacto"),(AB48-(+AB48*T49)),IF(AND(Q48="Probabilidad",Q49="Impacto"),(AB47-(+AB47*T49)),IF(Q49="Probabilidad",AB48,""))),"")</f>
        <v/>
      </c>
      <c r="AC49" s="131" t="str">
        <f>IFERROR(IF(OR(AND(Y49="Muy Baja",AA49="Leve"),AND(Y49="Muy Baja",AA49="Menor"),AND(Y49="Baja",AA49="Leve")),"Bajo",IF(OR(AND(Y49="Muy baja",AA49="Moderado"),AND(Y49="Baja",AA49="Menor"),AND(Y49="Baja",AA49="Moderado"),AND(Y49="Media",AA49="Leve"),AND(Y49="Media",AA49="Menor"),AND(Y49="Media",AA49="Moderado"),AND(Y49="Alta",AA49="Leve"),AND(Y49="Alta",AA49="Menor")),"Moderado",IF(OR(AND(Y49="Muy Baja",AA49="Mayor"),AND(Y49="Baja",AA49="Mayor"),AND(Y49="Media",AA49="Mayor"),AND(Y49="Alta",AA49="Moderado"),AND(Y49="Alta",AA49="Mayor"),AND(Y49="Muy Alta",AA49="Leve"),AND(Y49="Muy Alta",AA49="Menor"),AND(Y49="Muy Alta",AA49="Moderado"),AND(Y49="Muy Alta",AA49="Mayor")),"Alto",IF(OR(AND(Y49="Muy Baja",AA49="Catastrófico"),AND(Y49="Baja",AA49="Catastrófico"),AND(Y49="Media",AA49="Catastrófico"),AND(Y49="Alta",AA49="Catastrófico"),AND(Y49="Muy Alta",AA49="Catastrófico")),"Extremo","")))),"")</f>
        <v/>
      </c>
      <c r="AD49" s="132"/>
      <c r="AE49" s="133"/>
      <c r="AF49" s="134"/>
      <c r="AG49" s="135"/>
      <c r="AH49" s="135"/>
      <c r="AI49" s="133"/>
      <c r="AJ49" s="134"/>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row>
    <row r="50" spans="1:68" ht="151.5" customHeight="1" x14ac:dyDescent="0.3">
      <c r="A50" s="216"/>
      <c r="B50" s="219"/>
      <c r="C50" s="219"/>
      <c r="D50" s="219"/>
      <c r="E50" s="231"/>
      <c r="F50" s="219"/>
      <c r="G50" s="222"/>
      <c r="H50" s="225"/>
      <c r="I50" s="213"/>
      <c r="J50" s="228"/>
      <c r="K50" s="213">
        <f t="shared" si="47"/>
        <v>0</v>
      </c>
      <c r="L50" s="225"/>
      <c r="M50" s="213"/>
      <c r="N50" s="210"/>
      <c r="O50" s="123">
        <v>5</v>
      </c>
      <c r="P50" s="124"/>
      <c r="Q50" s="125" t="str">
        <f t="shared" si="51"/>
        <v/>
      </c>
      <c r="R50" s="126"/>
      <c r="S50" s="126"/>
      <c r="T50" s="127" t="str">
        <f t="shared" si="48"/>
        <v/>
      </c>
      <c r="U50" s="126"/>
      <c r="V50" s="126"/>
      <c r="W50" s="126"/>
      <c r="X50" s="128" t="str">
        <f t="shared" si="52"/>
        <v/>
      </c>
      <c r="Y50" s="129" t="str">
        <f t="shared" si="1"/>
        <v/>
      </c>
      <c r="Z50" s="130" t="str">
        <f t="shared" si="49"/>
        <v/>
      </c>
      <c r="AA50" s="129" t="str">
        <f t="shared" si="3"/>
        <v/>
      </c>
      <c r="AB50" s="130" t="str">
        <f t="shared" si="53"/>
        <v/>
      </c>
      <c r="AC50" s="131" t="str">
        <f t="shared" ref="AC50:AC51" si="54">IFERROR(IF(OR(AND(Y50="Muy Baja",AA50="Leve"),AND(Y50="Muy Baja",AA50="Menor"),AND(Y50="Baja",AA50="Leve")),"Bajo",IF(OR(AND(Y50="Muy baja",AA50="Moderado"),AND(Y50="Baja",AA50="Menor"),AND(Y50="Baja",AA50="Moderado"),AND(Y50="Media",AA50="Leve"),AND(Y50="Media",AA50="Menor"),AND(Y50="Media",AA50="Moderado"),AND(Y50="Alta",AA50="Leve"),AND(Y50="Alta",AA50="Menor")),"Moderado",IF(OR(AND(Y50="Muy Baja",AA50="Mayor"),AND(Y50="Baja",AA50="Mayor"),AND(Y50="Media",AA50="Mayor"),AND(Y50="Alta",AA50="Moderado"),AND(Y50="Alta",AA50="Mayor"),AND(Y50="Muy Alta",AA50="Leve"),AND(Y50="Muy Alta",AA50="Menor"),AND(Y50="Muy Alta",AA50="Moderado"),AND(Y50="Muy Alta",AA50="Mayor")),"Alto",IF(OR(AND(Y50="Muy Baja",AA50="Catastrófico"),AND(Y50="Baja",AA50="Catastrófico"),AND(Y50="Media",AA50="Catastrófico"),AND(Y50="Alta",AA50="Catastrófico"),AND(Y50="Muy Alta",AA50="Catastrófico")),"Extremo","")))),"")</f>
        <v/>
      </c>
      <c r="AD50" s="132"/>
      <c r="AE50" s="133"/>
      <c r="AF50" s="134"/>
      <c r="AG50" s="135"/>
      <c r="AH50" s="135"/>
      <c r="AI50" s="133"/>
      <c r="AJ50" s="134"/>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row>
    <row r="51" spans="1:68" ht="151.5" customHeight="1" x14ac:dyDescent="0.3">
      <c r="A51" s="217"/>
      <c r="B51" s="220"/>
      <c r="C51" s="220"/>
      <c r="D51" s="220"/>
      <c r="E51" s="232"/>
      <c r="F51" s="220"/>
      <c r="G51" s="223"/>
      <c r="H51" s="226"/>
      <c r="I51" s="214"/>
      <c r="J51" s="229"/>
      <c r="K51" s="214">
        <f t="shared" si="47"/>
        <v>0</v>
      </c>
      <c r="L51" s="226"/>
      <c r="M51" s="214"/>
      <c r="N51" s="211"/>
      <c r="O51" s="123">
        <v>6</v>
      </c>
      <c r="P51" s="124"/>
      <c r="Q51" s="125" t="str">
        <f t="shared" si="51"/>
        <v/>
      </c>
      <c r="R51" s="126"/>
      <c r="S51" s="126"/>
      <c r="T51" s="127" t="str">
        <f t="shared" si="48"/>
        <v/>
      </c>
      <c r="U51" s="126"/>
      <c r="V51" s="126"/>
      <c r="W51" s="126"/>
      <c r="X51" s="128" t="str">
        <f t="shared" si="52"/>
        <v/>
      </c>
      <c r="Y51" s="129" t="str">
        <f t="shared" si="1"/>
        <v/>
      </c>
      <c r="Z51" s="130" t="str">
        <f t="shared" si="49"/>
        <v/>
      </c>
      <c r="AA51" s="129" t="str">
        <f t="shared" si="3"/>
        <v/>
      </c>
      <c r="AB51" s="130" t="str">
        <f t="shared" si="53"/>
        <v/>
      </c>
      <c r="AC51" s="131" t="str">
        <f t="shared" si="54"/>
        <v/>
      </c>
      <c r="AD51" s="132"/>
      <c r="AE51" s="133"/>
      <c r="AF51" s="134"/>
      <c r="AG51" s="135"/>
      <c r="AH51" s="135"/>
      <c r="AI51" s="133"/>
      <c r="AJ51" s="134"/>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row>
    <row r="52" spans="1:68" ht="151.5" customHeight="1" x14ac:dyDescent="0.3">
      <c r="A52" s="215">
        <v>8</v>
      </c>
      <c r="B52" s="218"/>
      <c r="C52" s="218"/>
      <c r="D52" s="218"/>
      <c r="E52" s="230"/>
      <c r="F52" s="218"/>
      <c r="G52" s="221"/>
      <c r="H52" s="224" t="str">
        <f>IF(G52&lt;=0,"",IF(G52&lt;=2,"Muy Baja",IF(G52&lt;=24,"Baja",IF(G52&lt;=500,"Media",IF(G52&lt;=5000,"Alta","Muy Alta")))))</f>
        <v/>
      </c>
      <c r="I52" s="212" t="str">
        <f>IF(H52="","",IF(H52="Muy Baja",0.2,IF(H52="Baja",0.4,IF(H52="Media",0.6,IF(H52="Alta",0.8,IF(H52="Muy Alta",1,))))))</f>
        <v/>
      </c>
      <c r="J52" s="227"/>
      <c r="K52" s="212">
        <f>IF(NOT(ISERROR(MATCH(J52,'Tabla Impacto'!$B$221:$B$223,0))),'Tabla Impacto'!$F$223&amp;"Por favor no seleccionar los criterios de impacto(Afectación Económica o presupuestal y Pérdida Reputacional)",J52)</f>
        <v>0</v>
      </c>
      <c r="L52" s="224" t="str">
        <f>IF(OR(K52='Tabla Impacto'!$C$11,K52='Tabla Impacto'!$D$11),"Leve",IF(OR(K52='Tabla Impacto'!$C$12,K52='Tabla Impacto'!$D$12),"Menor",IF(OR(K52='Tabla Impacto'!$C$13,K52='Tabla Impacto'!$D$13),"Moderado",IF(OR(K52='Tabla Impacto'!$C$14,K52='Tabla Impacto'!$D$14),"Mayor",IF(OR(K52='Tabla Impacto'!$C$15,K52='Tabla Impacto'!$D$15),"Catastrófico","")))))</f>
        <v/>
      </c>
      <c r="M52" s="212" t="str">
        <f>IF(L52="","",IF(L52="Leve",0.2,IF(L52="Menor",0.4,IF(L52="Moderado",0.6,IF(L52="Mayor",0.8,IF(L52="Catastrófico",1,))))))</f>
        <v/>
      </c>
      <c r="N52" s="209" t="str">
        <f>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123">
        <v>1</v>
      </c>
      <c r="P52" s="124"/>
      <c r="Q52" s="125" t="str">
        <f>IF(OR(R52="Preventivo",R52="Detectivo"),"Probabilidad",IF(R52="Correctivo","Impacto",""))</f>
        <v/>
      </c>
      <c r="R52" s="126"/>
      <c r="S52" s="126"/>
      <c r="T52" s="127" t="str">
        <f>IF(AND(R52="Preventivo",S52="Automático"),"50%",IF(AND(R52="Preventivo",S52="Manual"),"40%",IF(AND(R52="Detectivo",S52="Automático"),"40%",IF(AND(R52="Detectivo",S52="Manual"),"30%",IF(AND(R52="Correctivo",S52="Automático"),"35%",IF(AND(R52="Correctivo",S52="Manual"),"25%",""))))))</f>
        <v/>
      </c>
      <c r="U52" s="126"/>
      <c r="V52" s="126"/>
      <c r="W52" s="126"/>
      <c r="X52" s="128" t="str">
        <f>IFERROR(IF(Q52="Probabilidad",(I52-(+I52*T52)),IF(Q52="Impacto",I52,"")),"")</f>
        <v/>
      </c>
      <c r="Y52" s="129" t="str">
        <f>IFERROR(IF(X52="","",IF(X52&lt;=0.2,"Muy Baja",IF(X52&lt;=0.4,"Baja",IF(X52&lt;=0.6,"Media",IF(X52&lt;=0.8,"Alta","Muy Alta"))))),"")</f>
        <v/>
      </c>
      <c r="Z52" s="130" t="str">
        <f>+X52</f>
        <v/>
      </c>
      <c r="AA52" s="129" t="str">
        <f>IFERROR(IF(AB52="","",IF(AB52&lt;=0.2,"Leve",IF(AB52&lt;=0.4,"Menor",IF(AB52&lt;=0.6,"Moderado",IF(AB52&lt;=0.8,"Mayor","Catastrófico"))))),"")</f>
        <v/>
      </c>
      <c r="AB52" s="130" t="str">
        <f>IFERROR(IF(Q52="Impacto",(M52-(+M52*T52)),IF(Q52="Probabilidad",M52,"")),"")</f>
        <v/>
      </c>
      <c r="AC52" s="131" t="str">
        <f>IFERROR(IF(OR(AND(Y52="Muy Baja",AA52="Leve"),AND(Y52="Muy Baja",AA52="Menor"),AND(Y52="Baja",AA52="Leve")),"Bajo",IF(OR(AND(Y52="Muy baja",AA52="Moderado"),AND(Y52="Baja",AA52="Menor"),AND(Y52="Baja",AA52="Moderado"),AND(Y52="Media",AA52="Leve"),AND(Y52="Media",AA52="Menor"),AND(Y52="Media",AA52="Moderado"),AND(Y52="Alta",AA52="Leve"),AND(Y52="Alta",AA52="Menor")),"Moderado",IF(OR(AND(Y52="Muy Baja",AA52="Mayor"),AND(Y52="Baja",AA52="Mayor"),AND(Y52="Media",AA52="Mayor"),AND(Y52="Alta",AA52="Moderado"),AND(Y52="Alta",AA52="Mayor"),AND(Y52="Muy Alta",AA52="Leve"),AND(Y52="Muy Alta",AA52="Menor"),AND(Y52="Muy Alta",AA52="Moderado"),AND(Y52="Muy Alta",AA52="Mayor")),"Alto",IF(OR(AND(Y52="Muy Baja",AA52="Catastrófico"),AND(Y52="Baja",AA52="Catastrófico"),AND(Y52="Media",AA52="Catastrófico"),AND(Y52="Alta",AA52="Catastrófico"),AND(Y52="Muy Alta",AA52="Catastrófico")),"Extremo","")))),"")</f>
        <v/>
      </c>
      <c r="AD52" s="132"/>
      <c r="AE52" s="133"/>
      <c r="AF52" s="134"/>
      <c r="AG52" s="135"/>
      <c r="AH52" s="135"/>
      <c r="AI52" s="133"/>
      <c r="AJ52" s="134"/>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row>
    <row r="53" spans="1:68" ht="151.5" customHeight="1" x14ac:dyDescent="0.3">
      <c r="A53" s="216"/>
      <c r="B53" s="219"/>
      <c r="C53" s="219"/>
      <c r="D53" s="219"/>
      <c r="E53" s="231"/>
      <c r="F53" s="219"/>
      <c r="G53" s="222"/>
      <c r="H53" s="225"/>
      <c r="I53" s="213"/>
      <c r="J53" s="228"/>
      <c r="K53" s="213">
        <f>IF(NOT(ISERROR(MATCH(J53,_xlfn.ANCHORARRAY(E64),0))),I66&amp;"Por favor no seleccionar los criterios de impacto",J53)</f>
        <v>0</v>
      </c>
      <c r="L53" s="225"/>
      <c r="M53" s="213"/>
      <c r="N53" s="210"/>
      <c r="O53" s="123">
        <v>2</v>
      </c>
      <c r="P53" s="124"/>
      <c r="Q53" s="125" t="str">
        <f>IF(OR(R53="Preventivo",R53="Detectivo"),"Probabilidad",IF(R53="Correctivo","Impacto",""))</f>
        <v/>
      </c>
      <c r="R53" s="126"/>
      <c r="S53" s="126"/>
      <c r="T53" s="127" t="str">
        <f t="shared" ref="T53:T57" si="55">IF(AND(R53="Preventivo",S53="Automático"),"50%",IF(AND(R53="Preventivo",S53="Manual"),"40%",IF(AND(R53="Detectivo",S53="Automático"),"40%",IF(AND(R53="Detectivo",S53="Manual"),"30%",IF(AND(R53="Correctivo",S53="Automático"),"35%",IF(AND(R53="Correctivo",S53="Manual"),"25%",""))))))</f>
        <v/>
      </c>
      <c r="U53" s="126"/>
      <c r="V53" s="126"/>
      <c r="W53" s="126"/>
      <c r="X53" s="128" t="str">
        <f>IFERROR(IF(AND(Q52="Probabilidad",Q53="Probabilidad"),(Z52-(+Z52*T53)),IF(Q53="Probabilidad",(I52-(+I52*T53)),IF(Q53="Impacto",Z52,""))),"")</f>
        <v/>
      </c>
      <c r="Y53" s="129" t="str">
        <f t="shared" si="1"/>
        <v/>
      </c>
      <c r="Z53" s="130" t="str">
        <f t="shared" ref="Z53:Z57" si="56">+X53</f>
        <v/>
      </c>
      <c r="AA53" s="129" t="str">
        <f t="shared" si="3"/>
        <v/>
      </c>
      <c r="AB53" s="130" t="str">
        <f>IFERROR(IF(AND(Q52="Impacto",Q53="Impacto"),(AB46-(+AB46*T53)),IF(Q53="Impacto",($M$52-(+$M$52*T53)),IF(Q53="Probabilidad",AB46,""))),"")</f>
        <v/>
      </c>
      <c r="AC53" s="131" t="str">
        <f t="shared" ref="AC53:AC54" si="57">IFERROR(IF(OR(AND(Y53="Muy Baja",AA53="Leve"),AND(Y53="Muy Baja",AA53="Menor"),AND(Y53="Baja",AA53="Leve")),"Bajo",IF(OR(AND(Y53="Muy baja",AA53="Moderado"),AND(Y53="Baja",AA53="Menor"),AND(Y53="Baja",AA53="Moderado"),AND(Y53="Media",AA53="Leve"),AND(Y53="Media",AA53="Menor"),AND(Y53="Media",AA53="Moderado"),AND(Y53="Alta",AA53="Leve"),AND(Y53="Alta",AA53="Menor")),"Moderado",IF(OR(AND(Y53="Muy Baja",AA53="Mayor"),AND(Y53="Baja",AA53="Mayor"),AND(Y53="Media",AA53="Mayor"),AND(Y53="Alta",AA53="Moderado"),AND(Y53="Alta",AA53="Mayor"),AND(Y53="Muy Alta",AA53="Leve"),AND(Y53="Muy Alta",AA53="Menor"),AND(Y53="Muy Alta",AA53="Moderado"),AND(Y53="Muy Alta",AA53="Mayor")),"Alto",IF(OR(AND(Y53="Muy Baja",AA53="Catastrófico"),AND(Y53="Baja",AA53="Catastrófico"),AND(Y53="Media",AA53="Catastrófico"),AND(Y53="Alta",AA53="Catastrófico"),AND(Y53="Muy Alta",AA53="Catastrófico")),"Extremo","")))),"")</f>
        <v/>
      </c>
      <c r="AD53" s="132"/>
      <c r="AE53" s="133"/>
      <c r="AF53" s="134"/>
      <c r="AG53" s="135"/>
      <c r="AH53" s="135"/>
      <c r="AI53" s="133"/>
      <c r="AJ53" s="134"/>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row>
    <row r="54" spans="1:68" ht="151.5" customHeight="1" x14ac:dyDescent="0.3">
      <c r="A54" s="216"/>
      <c r="B54" s="219"/>
      <c r="C54" s="219"/>
      <c r="D54" s="219"/>
      <c r="E54" s="231"/>
      <c r="F54" s="219"/>
      <c r="G54" s="222"/>
      <c r="H54" s="225"/>
      <c r="I54" s="213"/>
      <c r="J54" s="228"/>
      <c r="K54" s="213">
        <f>IF(NOT(ISERROR(MATCH(J54,_xlfn.ANCHORARRAY(E65),0))),I67&amp;"Por favor no seleccionar los criterios de impacto",J54)</f>
        <v>0</v>
      </c>
      <c r="L54" s="225"/>
      <c r="M54" s="213"/>
      <c r="N54" s="210"/>
      <c r="O54" s="123">
        <v>3</v>
      </c>
      <c r="P54" s="136"/>
      <c r="Q54" s="125" t="str">
        <f>IF(OR(R54="Preventivo",R54="Detectivo"),"Probabilidad",IF(R54="Correctivo","Impacto",""))</f>
        <v/>
      </c>
      <c r="R54" s="126"/>
      <c r="S54" s="126"/>
      <c r="T54" s="127" t="str">
        <f t="shared" si="55"/>
        <v/>
      </c>
      <c r="U54" s="126"/>
      <c r="V54" s="126"/>
      <c r="W54" s="126"/>
      <c r="X54" s="128" t="str">
        <f>IFERROR(IF(AND(Q53="Probabilidad",Q54="Probabilidad"),(Z53-(+Z53*T54)),IF(AND(Q53="Impacto",Q54="Probabilidad"),(Z52-(+Z52*T54)),IF(Q54="Impacto",Z53,""))),"")</f>
        <v/>
      </c>
      <c r="Y54" s="129" t="str">
        <f t="shared" si="1"/>
        <v/>
      </c>
      <c r="Z54" s="130" t="str">
        <f t="shared" si="56"/>
        <v/>
      </c>
      <c r="AA54" s="129" t="str">
        <f t="shared" si="3"/>
        <v/>
      </c>
      <c r="AB54" s="130" t="str">
        <f>IFERROR(IF(AND(Q53="Impacto",Q54="Impacto"),(AB53-(+AB53*T54)),IF(AND(Q53="Probabilidad",Q54="Impacto"),(AB52-(+AB52*T54)),IF(Q54="Probabilidad",AB53,""))),"")</f>
        <v/>
      </c>
      <c r="AC54" s="131" t="str">
        <f t="shared" si="57"/>
        <v/>
      </c>
      <c r="AD54" s="132"/>
      <c r="AE54" s="133"/>
      <c r="AF54" s="134"/>
      <c r="AG54" s="135"/>
      <c r="AH54" s="135"/>
      <c r="AI54" s="133"/>
      <c r="AJ54" s="134"/>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row>
    <row r="55" spans="1:68" ht="151.5" customHeight="1" x14ac:dyDescent="0.3">
      <c r="A55" s="216"/>
      <c r="B55" s="219"/>
      <c r="C55" s="219"/>
      <c r="D55" s="219"/>
      <c r="E55" s="231"/>
      <c r="F55" s="219"/>
      <c r="G55" s="222"/>
      <c r="H55" s="225"/>
      <c r="I55" s="213"/>
      <c r="J55" s="228"/>
      <c r="K55" s="213">
        <f>IF(NOT(ISERROR(MATCH(J55,_xlfn.ANCHORARRAY(E66),0))),I68&amp;"Por favor no seleccionar los criterios de impacto",J55)</f>
        <v>0</v>
      </c>
      <c r="L55" s="225"/>
      <c r="M55" s="213"/>
      <c r="N55" s="210"/>
      <c r="O55" s="123">
        <v>4</v>
      </c>
      <c r="P55" s="124"/>
      <c r="Q55" s="125" t="str">
        <f t="shared" ref="Q55:Q57" si="58">IF(OR(R55="Preventivo",R55="Detectivo"),"Probabilidad",IF(R55="Correctivo","Impacto",""))</f>
        <v/>
      </c>
      <c r="R55" s="126"/>
      <c r="S55" s="126"/>
      <c r="T55" s="127" t="str">
        <f t="shared" si="55"/>
        <v/>
      </c>
      <c r="U55" s="126"/>
      <c r="V55" s="126"/>
      <c r="W55" s="126"/>
      <c r="X55" s="128" t="str">
        <f t="shared" ref="X55:X57" si="59">IFERROR(IF(AND(Q54="Probabilidad",Q55="Probabilidad"),(Z54-(+Z54*T55)),IF(AND(Q54="Impacto",Q55="Probabilidad"),(Z53-(+Z53*T55)),IF(Q55="Impacto",Z54,""))),"")</f>
        <v/>
      </c>
      <c r="Y55" s="129" t="str">
        <f t="shared" si="1"/>
        <v/>
      </c>
      <c r="Z55" s="130" t="str">
        <f t="shared" si="56"/>
        <v/>
      </c>
      <c r="AA55" s="129" t="str">
        <f t="shared" si="3"/>
        <v/>
      </c>
      <c r="AB55" s="130" t="str">
        <f t="shared" ref="AB55:AB57" si="60">IFERROR(IF(AND(Q54="Impacto",Q55="Impacto"),(AB54-(+AB54*T55)),IF(AND(Q54="Probabilidad",Q55="Impacto"),(AB53-(+AB53*T55)),IF(Q55="Probabilidad",AB54,""))),"")</f>
        <v/>
      </c>
      <c r="AC55" s="131" t="str">
        <f>IFERROR(IF(OR(AND(Y55="Muy Baja",AA55="Leve"),AND(Y55="Muy Baja",AA55="Menor"),AND(Y55="Baja",AA55="Leve")),"Bajo",IF(OR(AND(Y55="Muy baja",AA55="Moderado"),AND(Y55="Baja",AA55="Menor"),AND(Y55="Baja",AA55="Moderado"),AND(Y55="Media",AA55="Leve"),AND(Y55="Media",AA55="Menor"),AND(Y55="Media",AA55="Moderado"),AND(Y55="Alta",AA55="Leve"),AND(Y55="Alta",AA55="Menor")),"Moderado",IF(OR(AND(Y55="Muy Baja",AA55="Mayor"),AND(Y55="Baja",AA55="Mayor"),AND(Y55="Media",AA55="Mayor"),AND(Y55="Alta",AA55="Moderado"),AND(Y55="Alta",AA55="Mayor"),AND(Y55="Muy Alta",AA55="Leve"),AND(Y55="Muy Alta",AA55="Menor"),AND(Y55="Muy Alta",AA55="Moderado"),AND(Y55="Muy Alta",AA55="Mayor")),"Alto",IF(OR(AND(Y55="Muy Baja",AA55="Catastrófico"),AND(Y55="Baja",AA55="Catastrófico"),AND(Y55="Media",AA55="Catastrófico"),AND(Y55="Alta",AA55="Catastrófico"),AND(Y55="Muy Alta",AA55="Catastrófico")),"Extremo","")))),"")</f>
        <v/>
      </c>
      <c r="AD55" s="132"/>
      <c r="AE55" s="133"/>
      <c r="AF55" s="134"/>
      <c r="AG55" s="135"/>
      <c r="AH55" s="135"/>
      <c r="AI55" s="133"/>
      <c r="AJ55" s="134"/>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row>
    <row r="56" spans="1:68" ht="151.5" customHeight="1" x14ac:dyDescent="0.3">
      <c r="A56" s="216"/>
      <c r="B56" s="219"/>
      <c r="C56" s="219"/>
      <c r="D56" s="219"/>
      <c r="E56" s="231"/>
      <c r="F56" s="219"/>
      <c r="G56" s="222"/>
      <c r="H56" s="225"/>
      <c r="I56" s="213"/>
      <c r="J56" s="228"/>
      <c r="K56" s="213">
        <f>IF(NOT(ISERROR(MATCH(J56,_xlfn.ANCHORARRAY(E67),0))),I69&amp;"Por favor no seleccionar los criterios de impacto",J56)</f>
        <v>0</v>
      </c>
      <c r="L56" s="225"/>
      <c r="M56" s="213"/>
      <c r="N56" s="210"/>
      <c r="O56" s="123">
        <v>5</v>
      </c>
      <c r="P56" s="124"/>
      <c r="Q56" s="125" t="str">
        <f t="shared" si="58"/>
        <v/>
      </c>
      <c r="R56" s="126"/>
      <c r="S56" s="126"/>
      <c r="T56" s="127" t="str">
        <f t="shared" si="55"/>
        <v/>
      </c>
      <c r="U56" s="126"/>
      <c r="V56" s="126"/>
      <c r="W56" s="126"/>
      <c r="X56" s="128" t="str">
        <f t="shared" si="59"/>
        <v/>
      </c>
      <c r="Y56" s="129" t="str">
        <f t="shared" si="1"/>
        <v/>
      </c>
      <c r="Z56" s="130" t="str">
        <f t="shared" si="56"/>
        <v/>
      </c>
      <c r="AA56" s="129" t="str">
        <f t="shared" si="3"/>
        <v/>
      </c>
      <c r="AB56" s="130" t="str">
        <f t="shared" si="60"/>
        <v/>
      </c>
      <c r="AC56" s="131" t="str">
        <f t="shared" ref="AC56:AC57" si="61">IFERROR(IF(OR(AND(Y56="Muy Baja",AA56="Leve"),AND(Y56="Muy Baja",AA56="Menor"),AND(Y56="Baja",AA56="Leve")),"Bajo",IF(OR(AND(Y56="Muy baja",AA56="Moderado"),AND(Y56="Baja",AA56="Menor"),AND(Y56="Baja",AA56="Moderado"),AND(Y56="Media",AA56="Leve"),AND(Y56="Media",AA56="Menor"),AND(Y56="Media",AA56="Moderado"),AND(Y56="Alta",AA56="Leve"),AND(Y56="Alta",AA56="Menor")),"Moderado",IF(OR(AND(Y56="Muy Baja",AA56="Mayor"),AND(Y56="Baja",AA56="Mayor"),AND(Y56="Media",AA56="Mayor"),AND(Y56="Alta",AA56="Moderado"),AND(Y56="Alta",AA56="Mayor"),AND(Y56="Muy Alta",AA56="Leve"),AND(Y56="Muy Alta",AA56="Menor"),AND(Y56="Muy Alta",AA56="Moderado"),AND(Y56="Muy Alta",AA56="Mayor")),"Alto",IF(OR(AND(Y56="Muy Baja",AA56="Catastrófico"),AND(Y56="Baja",AA56="Catastrófico"),AND(Y56="Media",AA56="Catastrófico"),AND(Y56="Alta",AA56="Catastrófico"),AND(Y56="Muy Alta",AA56="Catastrófico")),"Extremo","")))),"")</f>
        <v/>
      </c>
      <c r="AD56" s="132"/>
      <c r="AE56" s="133"/>
      <c r="AF56" s="134"/>
      <c r="AG56" s="135"/>
      <c r="AH56" s="135"/>
      <c r="AI56" s="133"/>
      <c r="AJ56" s="134"/>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row>
    <row r="57" spans="1:68" ht="151.5" customHeight="1" x14ac:dyDescent="0.3">
      <c r="A57" s="217"/>
      <c r="B57" s="220"/>
      <c r="C57" s="220"/>
      <c r="D57" s="220"/>
      <c r="E57" s="232"/>
      <c r="F57" s="220"/>
      <c r="G57" s="223"/>
      <c r="H57" s="226"/>
      <c r="I57" s="214"/>
      <c r="J57" s="229"/>
      <c r="K57" s="214">
        <f>IF(NOT(ISERROR(MATCH(J57,_xlfn.ANCHORARRAY(E68),0))),I70&amp;"Por favor no seleccionar los criterios de impacto",J57)</f>
        <v>0</v>
      </c>
      <c r="L57" s="226"/>
      <c r="M57" s="214"/>
      <c r="N57" s="211"/>
      <c r="O57" s="123">
        <v>6</v>
      </c>
      <c r="P57" s="124"/>
      <c r="Q57" s="125" t="str">
        <f t="shared" si="58"/>
        <v/>
      </c>
      <c r="R57" s="126"/>
      <c r="S57" s="126"/>
      <c r="T57" s="127" t="str">
        <f t="shared" si="55"/>
        <v/>
      </c>
      <c r="U57" s="126"/>
      <c r="V57" s="126"/>
      <c r="W57" s="126"/>
      <c r="X57" s="128" t="str">
        <f t="shared" si="59"/>
        <v/>
      </c>
      <c r="Y57" s="129" t="str">
        <f t="shared" si="1"/>
        <v/>
      </c>
      <c r="Z57" s="130" t="str">
        <f t="shared" si="56"/>
        <v/>
      </c>
      <c r="AA57" s="129" t="str">
        <f t="shared" si="3"/>
        <v/>
      </c>
      <c r="AB57" s="130" t="str">
        <f t="shared" si="60"/>
        <v/>
      </c>
      <c r="AC57" s="131" t="str">
        <f t="shared" si="61"/>
        <v/>
      </c>
      <c r="AD57" s="132"/>
      <c r="AE57" s="133"/>
      <c r="AF57" s="134"/>
      <c r="AG57" s="135"/>
      <c r="AH57" s="135"/>
      <c r="AI57" s="133"/>
      <c r="AJ57" s="134"/>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row>
    <row r="58" spans="1:68" ht="151.5" customHeight="1" x14ac:dyDescent="0.3">
      <c r="A58" s="215">
        <v>9</v>
      </c>
      <c r="B58" s="218"/>
      <c r="C58" s="218"/>
      <c r="D58" s="218"/>
      <c r="E58" s="230"/>
      <c r="F58" s="218"/>
      <c r="G58" s="221"/>
      <c r="H58" s="224" t="str">
        <f>IF(G58&lt;=0,"",IF(G58&lt;=2,"Muy Baja",IF(G58&lt;=24,"Baja",IF(G58&lt;=500,"Media",IF(G58&lt;=5000,"Alta","Muy Alta")))))</f>
        <v/>
      </c>
      <c r="I58" s="212" t="str">
        <f>IF(H58="","",IF(H58="Muy Baja",0.2,IF(H58="Baja",0.4,IF(H58="Media",0.6,IF(H58="Alta",0.8,IF(H58="Muy Alta",1,))))))</f>
        <v/>
      </c>
      <c r="J58" s="227"/>
      <c r="K58" s="212">
        <f>IF(NOT(ISERROR(MATCH(J58,'Tabla Impacto'!$B$221:$B$223,0))),'Tabla Impacto'!$F$223&amp;"Por favor no seleccionar los criterios de impacto(Afectación Económica o presupuestal y Pérdida Reputacional)",J58)</f>
        <v>0</v>
      </c>
      <c r="L58" s="224" t="str">
        <f>IF(OR(K58='Tabla Impacto'!$C$11,K58='Tabla Impacto'!$D$11),"Leve",IF(OR(K58='Tabla Impacto'!$C$12,K58='Tabla Impacto'!$D$12),"Menor",IF(OR(K58='Tabla Impacto'!$C$13,K58='Tabla Impacto'!$D$13),"Moderado",IF(OR(K58='Tabla Impacto'!$C$14,K58='Tabla Impacto'!$D$14),"Mayor",IF(OR(K58='Tabla Impacto'!$C$15,K58='Tabla Impacto'!$D$15),"Catastrófico","")))))</f>
        <v/>
      </c>
      <c r="M58" s="212" t="str">
        <f>IF(L58="","",IF(L58="Leve",0.2,IF(L58="Menor",0.4,IF(L58="Moderado",0.6,IF(L58="Mayor",0.8,IF(L58="Catastrófico",1,))))))</f>
        <v/>
      </c>
      <c r="N58" s="209" t="str">
        <f>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123">
        <v>1</v>
      </c>
      <c r="P58" s="124"/>
      <c r="Q58" s="125" t="str">
        <f>IF(OR(R58="Preventivo",R58="Detectivo"),"Probabilidad",IF(R58="Correctivo","Impacto",""))</f>
        <v/>
      </c>
      <c r="R58" s="126"/>
      <c r="S58" s="126"/>
      <c r="T58" s="127" t="str">
        <f>IF(AND(R58="Preventivo",S58="Automático"),"50%",IF(AND(R58="Preventivo",S58="Manual"),"40%",IF(AND(R58="Detectivo",S58="Automático"),"40%",IF(AND(R58="Detectivo",S58="Manual"),"30%",IF(AND(R58="Correctivo",S58="Automático"),"35%",IF(AND(R58="Correctivo",S58="Manual"),"25%",""))))))</f>
        <v/>
      </c>
      <c r="U58" s="126"/>
      <c r="V58" s="126"/>
      <c r="W58" s="126"/>
      <c r="X58" s="128" t="str">
        <f>IFERROR(IF(Q58="Probabilidad",(I58-(+I58*T58)),IF(Q58="Impacto",I58,"")),"")</f>
        <v/>
      </c>
      <c r="Y58" s="129" t="str">
        <f>IFERROR(IF(X58="","",IF(X58&lt;=0.2,"Muy Baja",IF(X58&lt;=0.4,"Baja",IF(X58&lt;=0.6,"Media",IF(X58&lt;=0.8,"Alta","Muy Alta"))))),"")</f>
        <v/>
      </c>
      <c r="Z58" s="130" t="str">
        <f>+X58</f>
        <v/>
      </c>
      <c r="AA58" s="129" t="str">
        <f>IFERROR(IF(AB58="","",IF(AB58&lt;=0.2,"Leve",IF(AB58&lt;=0.4,"Menor",IF(AB58&lt;=0.6,"Moderado",IF(AB58&lt;=0.8,"Mayor","Catastrófico"))))),"")</f>
        <v/>
      </c>
      <c r="AB58" s="130" t="str">
        <f>IFERROR(IF(Q58="Impacto",(M58-(+M58*T58)),IF(Q58="Probabilidad",M58,"")),"")</f>
        <v/>
      </c>
      <c r="AC58" s="131" t="str">
        <f>IFERROR(IF(OR(AND(Y58="Muy Baja",AA58="Leve"),AND(Y58="Muy Baja",AA58="Menor"),AND(Y58="Baja",AA58="Leve")),"Bajo",IF(OR(AND(Y58="Muy baja",AA58="Moderado"),AND(Y58="Baja",AA58="Menor"),AND(Y58="Baja",AA58="Moderado"),AND(Y58="Media",AA58="Leve"),AND(Y58="Media",AA58="Menor"),AND(Y58="Media",AA58="Moderado"),AND(Y58="Alta",AA58="Leve"),AND(Y58="Alta",AA58="Menor")),"Moderado",IF(OR(AND(Y58="Muy Baja",AA58="Mayor"),AND(Y58="Baja",AA58="Mayor"),AND(Y58="Media",AA58="Mayor"),AND(Y58="Alta",AA58="Moderado"),AND(Y58="Alta",AA58="Mayor"),AND(Y58="Muy Alta",AA58="Leve"),AND(Y58="Muy Alta",AA58="Menor"),AND(Y58="Muy Alta",AA58="Moderado"),AND(Y58="Muy Alta",AA58="Mayor")),"Alto",IF(OR(AND(Y58="Muy Baja",AA58="Catastrófico"),AND(Y58="Baja",AA58="Catastrófico"),AND(Y58="Media",AA58="Catastrófico"),AND(Y58="Alta",AA58="Catastrófico"),AND(Y58="Muy Alta",AA58="Catastrófico")),"Extremo","")))),"")</f>
        <v/>
      </c>
      <c r="AD58" s="132"/>
      <c r="AE58" s="133"/>
      <c r="AF58" s="134"/>
      <c r="AG58" s="135"/>
      <c r="AH58" s="135"/>
      <c r="AI58" s="133"/>
      <c r="AJ58" s="134"/>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row>
    <row r="59" spans="1:68" ht="151.5" customHeight="1" x14ac:dyDescent="0.3">
      <c r="A59" s="216"/>
      <c r="B59" s="219"/>
      <c r="C59" s="219"/>
      <c r="D59" s="219"/>
      <c r="E59" s="231"/>
      <c r="F59" s="219"/>
      <c r="G59" s="222"/>
      <c r="H59" s="225"/>
      <c r="I59" s="213"/>
      <c r="J59" s="228"/>
      <c r="K59" s="213">
        <f>IF(NOT(ISERROR(MATCH(J59,_xlfn.ANCHORARRAY(E70),0))),I72&amp;"Por favor no seleccionar los criterios de impacto",J59)</f>
        <v>0</v>
      </c>
      <c r="L59" s="225"/>
      <c r="M59" s="213"/>
      <c r="N59" s="210"/>
      <c r="O59" s="123">
        <v>2</v>
      </c>
      <c r="P59" s="124"/>
      <c r="Q59" s="125" t="str">
        <f>IF(OR(R59="Preventivo",R59="Detectivo"),"Probabilidad",IF(R59="Correctivo","Impacto",""))</f>
        <v/>
      </c>
      <c r="R59" s="126"/>
      <c r="S59" s="126"/>
      <c r="T59" s="127" t="str">
        <f t="shared" ref="T59:T63" si="62">IF(AND(R59="Preventivo",S59="Automático"),"50%",IF(AND(R59="Preventivo",S59="Manual"),"40%",IF(AND(R59="Detectivo",S59="Automático"),"40%",IF(AND(R59="Detectivo",S59="Manual"),"30%",IF(AND(R59="Correctivo",S59="Automático"),"35%",IF(AND(R59="Correctivo",S59="Manual"),"25%",""))))))</f>
        <v/>
      </c>
      <c r="U59" s="126"/>
      <c r="V59" s="126"/>
      <c r="W59" s="126"/>
      <c r="X59" s="128" t="str">
        <f>IFERROR(IF(AND(Q58="Probabilidad",Q59="Probabilidad"),(Z58-(+Z58*T59)),IF(Q59="Probabilidad",(I58-(+I58*T59)),IF(Q59="Impacto",Z58,""))),"")</f>
        <v/>
      </c>
      <c r="Y59" s="129" t="str">
        <f t="shared" si="1"/>
        <v/>
      </c>
      <c r="Z59" s="130" t="str">
        <f t="shared" ref="Z59:Z63" si="63">+X59</f>
        <v/>
      </c>
      <c r="AA59" s="129" t="str">
        <f t="shared" si="3"/>
        <v/>
      </c>
      <c r="AB59" s="130" t="str">
        <f>IFERROR(IF(AND(Q58="Impacto",Q59="Impacto"),(AB52-(+AB52*T59)),IF(Q59="Impacto",($M$58-(+$M$58*T59)),IF(Q59="Probabilidad",AB52,""))),"")</f>
        <v/>
      </c>
      <c r="AC59" s="131" t="str">
        <f t="shared" ref="AC59:AC60" si="64">IFERROR(IF(OR(AND(Y59="Muy Baja",AA59="Leve"),AND(Y59="Muy Baja",AA59="Menor"),AND(Y59="Baja",AA59="Leve")),"Bajo",IF(OR(AND(Y59="Muy baja",AA59="Moderado"),AND(Y59="Baja",AA59="Menor"),AND(Y59="Baja",AA59="Moderado"),AND(Y59="Media",AA59="Leve"),AND(Y59="Media",AA59="Menor"),AND(Y59="Media",AA59="Moderado"),AND(Y59="Alta",AA59="Leve"),AND(Y59="Alta",AA59="Menor")),"Moderado",IF(OR(AND(Y59="Muy Baja",AA59="Mayor"),AND(Y59="Baja",AA59="Mayor"),AND(Y59="Media",AA59="Mayor"),AND(Y59="Alta",AA59="Moderado"),AND(Y59="Alta",AA59="Mayor"),AND(Y59="Muy Alta",AA59="Leve"),AND(Y59="Muy Alta",AA59="Menor"),AND(Y59="Muy Alta",AA59="Moderado"),AND(Y59="Muy Alta",AA59="Mayor")),"Alto",IF(OR(AND(Y59="Muy Baja",AA59="Catastrófico"),AND(Y59="Baja",AA59="Catastrófico"),AND(Y59="Media",AA59="Catastrófico"),AND(Y59="Alta",AA59="Catastrófico"),AND(Y59="Muy Alta",AA59="Catastrófico")),"Extremo","")))),"")</f>
        <v/>
      </c>
      <c r="AD59" s="132"/>
      <c r="AE59" s="133"/>
      <c r="AF59" s="134"/>
      <c r="AG59" s="135"/>
      <c r="AH59" s="135"/>
      <c r="AI59" s="133"/>
      <c r="AJ59" s="134"/>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row>
    <row r="60" spans="1:68" ht="151.5" customHeight="1" x14ac:dyDescent="0.3">
      <c r="A60" s="216"/>
      <c r="B60" s="219"/>
      <c r="C60" s="219"/>
      <c r="D60" s="219"/>
      <c r="E60" s="231"/>
      <c r="F60" s="219"/>
      <c r="G60" s="222"/>
      <c r="H60" s="225"/>
      <c r="I60" s="213"/>
      <c r="J60" s="228"/>
      <c r="K60" s="213">
        <f>IF(NOT(ISERROR(MATCH(J60,_xlfn.ANCHORARRAY(E71),0))),I73&amp;"Por favor no seleccionar los criterios de impacto",J60)</f>
        <v>0</v>
      </c>
      <c r="L60" s="225"/>
      <c r="M60" s="213"/>
      <c r="N60" s="210"/>
      <c r="O60" s="123">
        <v>3</v>
      </c>
      <c r="P60" s="136"/>
      <c r="Q60" s="125" t="str">
        <f>IF(OR(R60="Preventivo",R60="Detectivo"),"Probabilidad",IF(R60="Correctivo","Impacto",""))</f>
        <v/>
      </c>
      <c r="R60" s="126"/>
      <c r="S60" s="126"/>
      <c r="T60" s="127" t="str">
        <f t="shared" si="62"/>
        <v/>
      </c>
      <c r="U60" s="126"/>
      <c r="V60" s="126"/>
      <c r="W60" s="126"/>
      <c r="X60" s="128" t="str">
        <f>IFERROR(IF(AND(Q59="Probabilidad",Q60="Probabilidad"),(Z59-(+Z59*T60)),IF(AND(Q59="Impacto",Q60="Probabilidad"),(Z58-(+Z58*T60)),IF(Q60="Impacto",Z59,""))),"")</f>
        <v/>
      </c>
      <c r="Y60" s="129" t="str">
        <f t="shared" si="1"/>
        <v/>
      </c>
      <c r="Z60" s="130" t="str">
        <f t="shared" si="63"/>
        <v/>
      </c>
      <c r="AA60" s="129" t="str">
        <f t="shared" si="3"/>
        <v/>
      </c>
      <c r="AB60" s="130" t="str">
        <f>IFERROR(IF(AND(Q59="Impacto",Q60="Impacto"),(AB59-(+AB59*T60)),IF(AND(Q59="Probabilidad",Q60="Impacto"),(AB58-(+AB58*T60)),IF(Q60="Probabilidad",AB59,""))),"")</f>
        <v/>
      </c>
      <c r="AC60" s="131" t="str">
        <f t="shared" si="64"/>
        <v/>
      </c>
      <c r="AD60" s="132"/>
      <c r="AE60" s="133"/>
      <c r="AF60" s="134"/>
      <c r="AG60" s="135"/>
      <c r="AH60" s="135"/>
      <c r="AI60" s="133"/>
      <c r="AJ60" s="134"/>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row>
    <row r="61" spans="1:68" ht="151.5" customHeight="1" x14ac:dyDescent="0.3">
      <c r="A61" s="216"/>
      <c r="B61" s="219"/>
      <c r="C61" s="219"/>
      <c r="D61" s="219"/>
      <c r="E61" s="231"/>
      <c r="F61" s="219"/>
      <c r="G61" s="222"/>
      <c r="H61" s="225"/>
      <c r="I61" s="213"/>
      <c r="J61" s="228"/>
      <c r="K61" s="213">
        <f>IF(NOT(ISERROR(MATCH(J61,_xlfn.ANCHORARRAY(E72),0))),I74&amp;"Por favor no seleccionar los criterios de impacto",J61)</f>
        <v>0</v>
      </c>
      <c r="L61" s="225"/>
      <c r="M61" s="213"/>
      <c r="N61" s="210"/>
      <c r="O61" s="123">
        <v>4</v>
      </c>
      <c r="P61" s="124"/>
      <c r="Q61" s="125" t="str">
        <f t="shared" ref="Q61:Q63" si="65">IF(OR(R61="Preventivo",R61="Detectivo"),"Probabilidad",IF(R61="Correctivo","Impacto",""))</f>
        <v/>
      </c>
      <c r="R61" s="126"/>
      <c r="S61" s="126"/>
      <c r="T61" s="127" t="str">
        <f t="shared" si="62"/>
        <v/>
      </c>
      <c r="U61" s="126"/>
      <c r="V61" s="126"/>
      <c r="W61" s="126"/>
      <c r="X61" s="128" t="str">
        <f t="shared" ref="X61:X63" si="66">IFERROR(IF(AND(Q60="Probabilidad",Q61="Probabilidad"),(Z60-(+Z60*T61)),IF(AND(Q60="Impacto",Q61="Probabilidad"),(Z59-(+Z59*T61)),IF(Q61="Impacto",Z60,""))),"")</f>
        <v/>
      </c>
      <c r="Y61" s="129" t="str">
        <f t="shared" si="1"/>
        <v/>
      </c>
      <c r="Z61" s="130" t="str">
        <f t="shared" si="63"/>
        <v/>
      </c>
      <c r="AA61" s="129" t="str">
        <f t="shared" si="3"/>
        <v/>
      </c>
      <c r="AB61" s="130" t="str">
        <f t="shared" ref="AB61:AB63" si="67">IFERROR(IF(AND(Q60="Impacto",Q61="Impacto"),(AB60-(+AB60*T61)),IF(AND(Q60="Probabilidad",Q61="Impacto"),(AB59-(+AB59*T61)),IF(Q61="Probabilidad",AB60,""))),"")</f>
        <v/>
      </c>
      <c r="AC61" s="131" t="str">
        <f>IFERROR(IF(OR(AND(Y61="Muy Baja",AA61="Leve"),AND(Y61="Muy Baja",AA61="Menor"),AND(Y61="Baja",AA61="Leve")),"Bajo",IF(OR(AND(Y61="Muy baja",AA61="Moderado"),AND(Y61="Baja",AA61="Menor"),AND(Y61="Baja",AA61="Moderado"),AND(Y61="Media",AA61="Leve"),AND(Y61="Media",AA61="Menor"),AND(Y61="Media",AA61="Moderado"),AND(Y61="Alta",AA61="Leve"),AND(Y61="Alta",AA61="Menor")),"Moderado",IF(OR(AND(Y61="Muy Baja",AA61="Mayor"),AND(Y61="Baja",AA61="Mayor"),AND(Y61="Media",AA61="Mayor"),AND(Y61="Alta",AA61="Moderado"),AND(Y61="Alta",AA61="Mayor"),AND(Y61="Muy Alta",AA61="Leve"),AND(Y61="Muy Alta",AA61="Menor"),AND(Y61="Muy Alta",AA61="Moderado"),AND(Y61="Muy Alta",AA61="Mayor")),"Alto",IF(OR(AND(Y61="Muy Baja",AA61="Catastrófico"),AND(Y61="Baja",AA61="Catastrófico"),AND(Y61="Media",AA61="Catastrófico"),AND(Y61="Alta",AA61="Catastrófico"),AND(Y61="Muy Alta",AA61="Catastrófico")),"Extremo","")))),"")</f>
        <v/>
      </c>
      <c r="AD61" s="132"/>
      <c r="AE61" s="133"/>
      <c r="AF61" s="134"/>
      <c r="AG61" s="135"/>
      <c r="AH61" s="135"/>
      <c r="AI61" s="133"/>
      <c r="AJ61" s="134"/>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row>
    <row r="62" spans="1:68" ht="151.5" customHeight="1" x14ac:dyDescent="0.3">
      <c r="A62" s="216"/>
      <c r="B62" s="219"/>
      <c r="C62" s="219"/>
      <c r="D62" s="219"/>
      <c r="E62" s="231"/>
      <c r="F62" s="219"/>
      <c r="G62" s="222"/>
      <c r="H62" s="225"/>
      <c r="I62" s="213"/>
      <c r="J62" s="228"/>
      <c r="K62" s="213">
        <f>IF(NOT(ISERROR(MATCH(J62,_xlfn.ANCHORARRAY(E73),0))),I75&amp;"Por favor no seleccionar los criterios de impacto",J62)</f>
        <v>0</v>
      </c>
      <c r="L62" s="225"/>
      <c r="M62" s="213"/>
      <c r="N62" s="210"/>
      <c r="O62" s="123">
        <v>5</v>
      </c>
      <c r="P62" s="124"/>
      <c r="Q62" s="125" t="str">
        <f t="shared" si="65"/>
        <v/>
      </c>
      <c r="R62" s="126"/>
      <c r="S62" s="126"/>
      <c r="T62" s="127" t="str">
        <f t="shared" si="62"/>
        <v/>
      </c>
      <c r="U62" s="126"/>
      <c r="V62" s="126"/>
      <c r="W62" s="126"/>
      <c r="X62" s="128" t="str">
        <f t="shared" si="66"/>
        <v/>
      </c>
      <c r="Y62" s="129" t="str">
        <f t="shared" si="1"/>
        <v/>
      </c>
      <c r="Z62" s="130" t="str">
        <f t="shared" si="63"/>
        <v/>
      </c>
      <c r="AA62" s="129" t="str">
        <f t="shared" si="3"/>
        <v/>
      </c>
      <c r="AB62" s="130" t="str">
        <f t="shared" si="67"/>
        <v/>
      </c>
      <c r="AC62" s="131" t="str">
        <f t="shared" ref="AC62:AC63" si="68">IFERROR(IF(OR(AND(Y62="Muy Baja",AA62="Leve"),AND(Y62="Muy Baja",AA62="Menor"),AND(Y62="Baja",AA62="Leve")),"Bajo",IF(OR(AND(Y62="Muy baja",AA62="Moderado"),AND(Y62="Baja",AA62="Menor"),AND(Y62="Baja",AA62="Moderado"),AND(Y62="Media",AA62="Leve"),AND(Y62="Media",AA62="Menor"),AND(Y62="Media",AA62="Moderado"),AND(Y62="Alta",AA62="Leve"),AND(Y62="Alta",AA62="Menor")),"Moderado",IF(OR(AND(Y62="Muy Baja",AA62="Mayor"),AND(Y62="Baja",AA62="Mayor"),AND(Y62="Media",AA62="Mayor"),AND(Y62="Alta",AA62="Moderado"),AND(Y62="Alta",AA62="Mayor"),AND(Y62="Muy Alta",AA62="Leve"),AND(Y62="Muy Alta",AA62="Menor"),AND(Y62="Muy Alta",AA62="Moderado"),AND(Y62="Muy Alta",AA62="Mayor")),"Alto",IF(OR(AND(Y62="Muy Baja",AA62="Catastrófico"),AND(Y62="Baja",AA62="Catastrófico"),AND(Y62="Media",AA62="Catastrófico"),AND(Y62="Alta",AA62="Catastrófico"),AND(Y62="Muy Alta",AA62="Catastrófico")),"Extremo","")))),"")</f>
        <v/>
      </c>
      <c r="AD62" s="132"/>
      <c r="AE62" s="133"/>
      <c r="AF62" s="134"/>
      <c r="AG62" s="135"/>
      <c r="AH62" s="135"/>
      <c r="AI62" s="133"/>
      <c r="AJ62" s="134"/>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row>
    <row r="63" spans="1:68" ht="151.5" customHeight="1" x14ac:dyDescent="0.3">
      <c r="A63" s="217"/>
      <c r="B63" s="220"/>
      <c r="C63" s="220"/>
      <c r="D63" s="220"/>
      <c r="E63" s="232"/>
      <c r="F63" s="220"/>
      <c r="G63" s="223"/>
      <c r="H63" s="226"/>
      <c r="I63" s="214"/>
      <c r="J63" s="229"/>
      <c r="K63" s="214">
        <f>IF(NOT(ISERROR(MATCH(J63,_xlfn.ANCHORARRAY(E74),0))),I76&amp;"Por favor no seleccionar los criterios de impacto",J63)</f>
        <v>0</v>
      </c>
      <c r="L63" s="226"/>
      <c r="M63" s="214"/>
      <c r="N63" s="211"/>
      <c r="O63" s="123">
        <v>6</v>
      </c>
      <c r="P63" s="124"/>
      <c r="Q63" s="125" t="str">
        <f t="shared" si="65"/>
        <v/>
      </c>
      <c r="R63" s="126"/>
      <c r="S63" s="126"/>
      <c r="T63" s="127" t="str">
        <f t="shared" si="62"/>
        <v/>
      </c>
      <c r="U63" s="126"/>
      <c r="V63" s="126"/>
      <c r="W63" s="126"/>
      <c r="X63" s="128" t="str">
        <f t="shared" si="66"/>
        <v/>
      </c>
      <c r="Y63" s="129" t="str">
        <f t="shared" si="1"/>
        <v/>
      </c>
      <c r="Z63" s="130" t="str">
        <f t="shared" si="63"/>
        <v/>
      </c>
      <c r="AA63" s="129" t="str">
        <f t="shared" si="3"/>
        <v/>
      </c>
      <c r="AB63" s="130" t="str">
        <f t="shared" si="67"/>
        <v/>
      </c>
      <c r="AC63" s="131" t="str">
        <f t="shared" si="68"/>
        <v/>
      </c>
      <c r="AD63" s="132"/>
      <c r="AE63" s="133"/>
      <c r="AF63" s="134"/>
      <c r="AG63" s="135"/>
      <c r="AH63" s="135"/>
      <c r="AI63" s="133"/>
      <c r="AJ63" s="134"/>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row>
    <row r="64" spans="1:68" ht="151.5" customHeight="1" x14ac:dyDescent="0.3">
      <c r="A64" s="215">
        <v>10</v>
      </c>
      <c r="B64" s="218"/>
      <c r="C64" s="218"/>
      <c r="D64" s="218"/>
      <c r="E64" s="230"/>
      <c r="F64" s="218"/>
      <c r="G64" s="221"/>
      <c r="H64" s="224" t="str">
        <f>IF(G64&lt;=0,"",IF(G64&lt;=2,"Muy Baja",IF(G64&lt;=24,"Baja",IF(G64&lt;=500,"Media",IF(G64&lt;=5000,"Alta","Muy Alta")))))</f>
        <v/>
      </c>
      <c r="I64" s="212" t="str">
        <f>IF(H64="","",IF(H64="Muy Baja",0.2,IF(H64="Baja",0.4,IF(H64="Media",0.6,IF(H64="Alta",0.8,IF(H64="Muy Alta",1,))))))</f>
        <v/>
      </c>
      <c r="J64" s="227"/>
      <c r="K64" s="212">
        <f>IF(NOT(ISERROR(MATCH(J64,'Tabla Impacto'!$B$221:$B$223,0))),'Tabla Impacto'!$F$223&amp;"Por favor no seleccionar los criterios de impacto(Afectación Económica o presupuestal y Pérdida Reputacional)",J64)</f>
        <v>0</v>
      </c>
      <c r="L64" s="224" t="str">
        <f>IF(OR(K64='Tabla Impacto'!$C$11,K64='Tabla Impacto'!$D$11),"Leve",IF(OR(K64='Tabla Impacto'!$C$12,K64='Tabla Impacto'!$D$12),"Menor",IF(OR(K64='Tabla Impacto'!$C$13,K64='Tabla Impacto'!$D$13),"Moderado",IF(OR(K64='Tabla Impacto'!$C$14,K64='Tabla Impacto'!$D$14),"Mayor",IF(OR(K64='Tabla Impacto'!$C$15,K64='Tabla Impacto'!$D$15),"Catastrófico","")))))</f>
        <v/>
      </c>
      <c r="M64" s="212" t="str">
        <f>IF(L64="","",IF(L64="Leve",0.2,IF(L64="Menor",0.4,IF(L64="Moderado",0.6,IF(L64="Mayor",0.8,IF(L64="Catastrófico",1,))))))</f>
        <v/>
      </c>
      <c r="N64" s="209" t="str">
        <f>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123">
        <v>1</v>
      </c>
      <c r="P64" s="124"/>
      <c r="Q64" s="125" t="str">
        <f>IF(OR(R64="Preventivo",R64="Detectivo"),"Probabilidad",IF(R64="Correctivo","Impacto",""))</f>
        <v/>
      </c>
      <c r="R64" s="126"/>
      <c r="S64" s="126"/>
      <c r="T64" s="127" t="str">
        <f>IF(AND(R64="Preventivo",S64="Automático"),"50%",IF(AND(R64="Preventivo",S64="Manual"),"40%",IF(AND(R64="Detectivo",S64="Automático"),"40%",IF(AND(R64="Detectivo",S64="Manual"),"30%",IF(AND(R64="Correctivo",S64="Automático"),"35%",IF(AND(R64="Correctivo",S64="Manual"),"25%",""))))))</f>
        <v/>
      </c>
      <c r="U64" s="126"/>
      <c r="V64" s="126"/>
      <c r="W64" s="126"/>
      <c r="X64" s="128" t="str">
        <f>IFERROR(IF(Q64="Probabilidad",(I64-(+I64*T64)),IF(Q64="Impacto",I64,"")),"")</f>
        <v/>
      </c>
      <c r="Y64" s="129" t="str">
        <f>IFERROR(IF(X64="","",IF(X64&lt;=0.2,"Muy Baja",IF(X64&lt;=0.4,"Baja",IF(X64&lt;=0.6,"Media",IF(X64&lt;=0.8,"Alta","Muy Alta"))))),"")</f>
        <v/>
      </c>
      <c r="Z64" s="130" t="str">
        <f>+X64</f>
        <v/>
      </c>
      <c r="AA64" s="129" t="str">
        <f>IFERROR(IF(AB64="","",IF(AB64&lt;=0.2,"Leve",IF(AB64&lt;=0.4,"Menor",IF(AB64&lt;=0.6,"Moderado",IF(AB64&lt;=0.8,"Mayor","Catastrófico"))))),"")</f>
        <v/>
      </c>
      <c r="AB64" s="130" t="str">
        <f>IFERROR(IF(Q64="Impacto",(M64-(+M64*T64)),IF(Q64="Probabilidad",M64,"")),"")</f>
        <v/>
      </c>
      <c r="AC64" s="131" t="str">
        <f>IFERROR(IF(OR(AND(Y64="Muy Baja",AA64="Leve"),AND(Y64="Muy Baja",AA64="Menor"),AND(Y64="Baja",AA64="Leve")),"Bajo",IF(OR(AND(Y64="Muy baja",AA64="Moderado"),AND(Y64="Baja",AA64="Menor"),AND(Y64="Baja",AA64="Moderado"),AND(Y64="Media",AA64="Leve"),AND(Y64="Media",AA64="Menor"),AND(Y64="Media",AA64="Moderado"),AND(Y64="Alta",AA64="Leve"),AND(Y64="Alta",AA64="Menor")),"Moderado",IF(OR(AND(Y64="Muy Baja",AA64="Mayor"),AND(Y64="Baja",AA64="Mayor"),AND(Y64="Media",AA64="Mayor"),AND(Y64="Alta",AA64="Moderado"),AND(Y64="Alta",AA64="Mayor"),AND(Y64="Muy Alta",AA64="Leve"),AND(Y64="Muy Alta",AA64="Menor"),AND(Y64="Muy Alta",AA64="Moderado"),AND(Y64="Muy Alta",AA64="Mayor")),"Alto",IF(OR(AND(Y64="Muy Baja",AA64="Catastrófico"),AND(Y64="Baja",AA64="Catastrófico"),AND(Y64="Media",AA64="Catastrófico"),AND(Y64="Alta",AA64="Catastrófico"),AND(Y64="Muy Alta",AA64="Catastrófico")),"Extremo","")))),"")</f>
        <v/>
      </c>
      <c r="AD64" s="132"/>
      <c r="AE64" s="133"/>
      <c r="AF64" s="134"/>
      <c r="AG64" s="135"/>
      <c r="AH64" s="135"/>
      <c r="AI64" s="133"/>
      <c r="AJ64" s="134"/>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row>
    <row r="65" spans="1:36" ht="151.5" customHeight="1" x14ac:dyDescent="0.3">
      <c r="A65" s="216"/>
      <c r="B65" s="219"/>
      <c r="C65" s="219"/>
      <c r="D65" s="219"/>
      <c r="E65" s="231"/>
      <c r="F65" s="219"/>
      <c r="G65" s="222"/>
      <c r="H65" s="225"/>
      <c r="I65" s="213"/>
      <c r="J65" s="228"/>
      <c r="K65" s="213">
        <f>IF(NOT(ISERROR(MATCH(J65,_xlfn.ANCHORARRAY(E76),0))),I78&amp;"Por favor no seleccionar los criterios de impacto",J65)</f>
        <v>0</v>
      </c>
      <c r="L65" s="225"/>
      <c r="M65" s="213"/>
      <c r="N65" s="210"/>
      <c r="O65" s="123">
        <v>2</v>
      </c>
      <c r="P65" s="124"/>
      <c r="Q65" s="125" t="str">
        <f>IF(OR(R65="Preventivo",R65="Detectivo"),"Probabilidad",IF(R65="Correctivo","Impacto",""))</f>
        <v/>
      </c>
      <c r="R65" s="126"/>
      <c r="S65" s="126"/>
      <c r="T65" s="127" t="str">
        <f t="shared" ref="T65:T69" si="69">IF(AND(R65="Preventivo",S65="Automático"),"50%",IF(AND(R65="Preventivo",S65="Manual"),"40%",IF(AND(R65="Detectivo",S65="Automático"),"40%",IF(AND(R65="Detectivo",S65="Manual"),"30%",IF(AND(R65="Correctivo",S65="Automático"),"35%",IF(AND(R65="Correctivo",S65="Manual"),"25%",""))))))</f>
        <v/>
      </c>
      <c r="U65" s="126"/>
      <c r="V65" s="126"/>
      <c r="W65" s="126"/>
      <c r="X65" s="128" t="str">
        <f>IFERROR(IF(AND(Q64="Probabilidad",Q65="Probabilidad"),(Z64-(+Z64*T65)),IF(Q65="Probabilidad",(I64-(+I64*T65)),IF(Q65="Impacto",Z64,""))),"")</f>
        <v/>
      </c>
      <c r="Y65" s="129" t="str">
        <f t="shared" si="1"/>
        <v/>
      </c>
      <c r="Z65" s="130" t="str">
        <f t="shared" ref="Z65:Z69" si="70">+X65</f>
        <v/>
      </c>
      <c r="AA65" s="129" t="str">
        <f t="shared" si="3"/>
        <v/>
      </c>
      <c r="AB65" s="130" t="str">
        <f>IFERROR(IF(AND(Q64="Impacto",Q65="Impacto"),(AB58-(+AB58*T65)),IF(Q65="Impacto",($M$64-(+$M$64*T65)),IF(Q65="Probabilidad",AB58,""))),"")</f>
        <v/>
      </c>
      <c r="AC65" s="131" t="str">
        <f t="shared" ref="AC65:AC66" si="71">IFERROR(IF(OR(AND(Y65="Muy Baja",AA65="Leve"),AND(Y65="Muy Baja",AA65="Menor"),AND(Y65="Baja",AA65="Leve")),"Bajo",IF(OR(AND(Y65="Muy baja",AA65="Moderado"),AND(Y65="Baja",AA65="Menor"),AND(Y65="Baja",AA65="Moderado"),AND(Y65="Media",AA65="Leve"),AND(Y65="Media",AA65="Menor"),AND(Y65="Media",AA65="Moderado"),AND(Y65="Alta",AA65="Leve"),AND(Y65="Alta",AA65="Menor")),"Moderado",IF(OR(AND(Y65="Muy Baja",AA65="Mayor"),AND(Y65="Baja",AA65="Mayor"),AND(Y65="Media",AA65="Mayor"),AND(Y65="Alta",AA65="Moderado"),AND(Y65="Alta",AA65="Mayor"),AND(Y65="Muy Alta",AA65="Leve"),AND(Y65="Muy Alta",AA65="Menor"),AND(Y65="Muy Alta",AA65="Moderado"),AND(Y65="Muy Alta",AA65="Mayor")),"Alto",IF(OR(AND(Y65="Muy Baja",AA65="Catastrófico"),AND(Y65="Baja",AA65="Catastrófico"),AND(Y65="Media",AA65="Catastrófico"),AND(Y65="Alta",AA65="Catastrófico"),AND(Y65="Muy Alta",AA65="Catastrófico")),"Extremo","")))),"")</f>
        <v/>
      </c>
      <c r="AD65" s="132"/>
      <c r="AE65" s="133"/>
      <c r="AF65" s="134"/>
      <c r="AG65" s="135"/>
      <c r="AH65" s="135"/>
      <c r="AI65" s="133"/>
      <c r="AJ65" s="134"/>
    </row>
    <row r="66" spans="1:36" ht="151.5" customHeight="1" x14ac:dyDescent="0.3">
      <c r="A66" s="216"/>
      <c r="B66" s="219"/>
      <c r="C66" s="219"/>
      <c r="D66" s="219"/>
      <c r="E66" s="231"/>
      <c r="F66" s="219"/>
      <c r="G66" s="222"/>
      <c r="H66" s="225"/>
      <c r="I66" s="213"/>
      <c r="J66" s="228"/>
      <c r="K66" s="213">
        <f>IF(NOT(ISERROR(MATCH(J66,_xlfn.ANCHORARRAY(E77),0))),I79&amp;"Por favor no seleccionar los criterios de impacto",J66)</f>
        <v>0</v>
      </c>
      <c r="L66" s="225"/>
      <c r="M66" s="213"/>
      <c r="N66" s="210"/>
      <c r="O66" s="123">
        <v>3</v>
      </c>
      <c r="P66" s="136"/>
      <c r="Q66" s="125" t="str">
        <f>IF(OR(R66="Preventivo",R66="Detectivo"),"Probabilidad",IF(R66="Correctivo","Impacto",""))</f>
        <v/>
      </c>
      <c r="R66" s="126"/>
      <c r="S66" s="126"/>
      <c r="T66" s="127" t="str">
        <f t="shared" si="69"/>
        <v/>
      </c>
      <c r="U66" s="126"/>
      <c r="V66" s="126"/>
      <c r="W66" s="126"/>
      <c r="X66" s="128" t="str">
        <f>IFERROR(IF(AND(Q65="Probabilidad",Q66="Probabilidad"),(Z65-(+Z65*T66)),IF(AND(Q65="Impacto",Q66="Probabilidad"),(Z64-(+Z64*T66)),IF(Q66="Impacto",Z65,""))),"")</f>
        <v/>
      </c>
      <c r="Y66" s="129" t="str">
        <f t="shared" si="1"/>
        <v/>
      </c>
      <c r="Z66" s="130" t="str">
        <f t="shared" si="70"/>
        <v/>
      </c>
      <c r="AA66" s="129" t="str">
        <f t="shared" si="3"/>
        <v/>
      </c>
      <c r="AB66" s="130" t="str">
        <f>IFERROR(IF(AND(Q65="Impacto",Q66="Impacto"),(AB65-(+AB65*T66)),IF(AND(Q65="Probabilidad",Q66="Impacto"),(AB64-(+AB64*T66)),IF(Q66="Probabilidad",AB65,""))),"")</f>
        <v/>
      </c>
      <c r="AC66" s="131" t="str">
        <f t="shared" si="71"/>
        <v/>
      </c>
      <c r="AD66" s="132"/>
      <c r="AE66" s="133"/>
      <c r="AF66" s="134"/>
      <c r="AG66" s="135"/>
      <c r="AH66" s="135"/>
      <c r="AI66" s="133"/>
      <c r="AJ66" s="134"/>
    </row>
    <row r="67" spans="1:36" ht="151.5" customHeight="1" x14ac:dyDescent="0.3">
      <c r="A67" s="216"/>
      <c r="B67" s="219"/>
      <c r="C67" s="219"/>
      <c r="D67" s="219"/>
      <c r="E67" s="231"/>
      <c r="F67" s="219"/>
      <c r="G67" s="222"/>
      <c r="H67" s="225"/>
      <c r="I67" s="213"/>
      <c r="J67" s="228"/>
      <c r="K67" s="213">
        <f>IF(NOT(ISERROR(MATCH(J67,_xlfn.ANCHORARRAY(E78),0))),I80&amp;"Por favor no seleccionar los criterios de impacto",J67)</f>
        <v>0</v>
      </c>
      <c r="L67" s="225"/>
      <c r="M67" s="213"/>
      <c r="N67" s="210"/>
      <c r="O67" s="123">
        <v>4</v>
      </c>
      <c r="P67" s="124"/>
      <c r="Q67" s="125" t="str">
        <f t="shared" ref="Q67:Q69" si="72">IF(OR(R67="Preventivo",R67="Detectivo"),"Probabilidad",IF(R67="Correctivo","Impacto",""))</f>
        <v/>
      </c>
      <c r="R67" s="126"/>
      <c r="S67" s="126"/>
      <c r="T67" s="127" t="str">
        <f t="shared" si="69"/>
        <v/>
      </c>
      <c r="U67" s="126"/>
      <c r="V67" s="126"/>
      <c r="W67" s="126"/>
      <c r="X67" s="128" t="str">
        <f t="shared" ref="X67:X69" si="73">IFERROR(IF(AND(Q66="Probabilidad",Q67="Probabilidad"),(Z66-(+Z66*T67)),IF(AND(Q66="Impacto",Q67="Probabilidad"),(Z65-(+Z65*T67)),IF(Q67="Impacto",Z66,""))),"")</f>
        <v/>
      </c>
      <c r="Y67" s="129" t="str">
        <f t="shared" si="1"/>
        <v/>
      </c>
      <c r="Z67" s="130" t="str">
        <f t="shared" si="70"/>
        <v/>
      </c>
      <c r="AA67" s="129" t="str">
        <f t="shared" si="3"/>
        <v/>
      </c>
      <c r="AB67" s="130" t="str">
        <f t="shared" ref="AB67:AB69" si="74">IFERROR(IF(AND(Q66="Impacto",Q67="Impacto"),(AB66-(+AB66*T67)),IF(AND(Q66="Probabilidad",Q67="Impacto"),(AB65-(+AB65*T67)),IF(Q67="Probabilidad",AB66,""))),"")</f>
        <v/>
      </c>
      <c r="AC67" s="131" t="str">
        <f>IFERROR(IF(OR(AND(Y67="Muy Baja",AA67="Leve"),AND(Y67="Muy Baja",AA67="Menor"),AND(Y67="Baja",AA67="Leve")),"Bajo",IF(OR(AND(Y67="Muy baja",AA67="Moderado"),AND(Y67="Baja",AA67="Menor"),AND(Y67="Baja",AA67="Moderado"),AND(Y67="Media",AA67="Leve"),AND(Y67="Media",AA67="Menor"),AND(Y67="Media",AA67="Moderado"),AND(Y67="Alta",AA67="Leve"),AND(Y67="Alta",AA67="Menor")),"Moderado",IF(OR(AND(Y67="Muy Baja",AA67="Mayor"),AND(Y67="Baja",AA67="Mayor"),AND(Y67="Media",AA67="Mayor"),AND(Y67="Alta",AA67="Moderado"),AND(Y67="Alta",AA67="Mayor"),AND(Y67="Muy Alta",AA67="Leve"),AND(Y67="Muy Alta",AA67="Menor"),AND(Y67="Muy Alta",AA67="Moderado"),AND(Y67="Muy Alta",AA67="Mayor")),"Alto",IF(OR(AND(Y67="Muy Baja",AA67="Catastrófico"),AND(Y67="Baja",AA67="Catastrófico"),AND(Y67="Media",AA67="Catastrófico"),AND(Y67="Alta",AA67="Catastrófico"),AND(Y67="Muy Alta",AA67="Catastrófico")),"Extremo","")))),"")</f>
        <v/>
      </c>
      <c r="AD67" s="132"/>
      <c r="AE67" s="133"/>
      <c r="AF67" s="134"/>
      <c r="AG67" s="135"/>
      <c r="AH67" s="135"/>
      <c r="AI67" s="133"/>
      <c r="AJ67" s="134"/>
    </row>
    <row r="68" spans="1:36" ht="151.5" customHeight="1" x14ac:dyDescent="0.3">
      <c r="A68" s="216"/>
      <c r="B68" s="219"/>
      <c r="C68" s="219"/>
      <c r="D68" s="219"/>
      <c r="E68" s="231"/>
      <c r="F68" s="219"/>
      <c r="G68" s="222"/>
      <c r="H68" s="225"/>
      <c r="I68" s="213"/>
      <c r="J68" s="228"/>
      <c r="K68" s="213">
        <f>IF(NOT(ISERROR(MATCH(J68,_xlfn.ANCHORARRAY(E79),0))),I81&amp;"Por favor no seleccionar los criterios de impacto",J68)</f>
        <v>0</v>
      </c>
      <c r="L68" s="225"/>
      <c r="M68" s="213"/>
      <c r="N68" s="210"/>
      <c r="O68" s="123">
        <v>5</v>
      </c>
      <c r="P68" s="124"/>
      <c r="Q68" s="125" t="str">
        <f t="shared" si="72"/>
        <v/>
      </c>
      <c r="R68" s="126"/>
      <c r="S68" s="126"/>
      <c r="T68" s="127" t="str">
        <f t="shared" si="69"/>
        <v/>
      </c>
      <c r="U68" s="126"/>
      <c r="V68" s="126"/>
      <c r="W68" s="126"/>
      <c r="X68" s="128" t="str">
        <f t="shared" si="73"/>
        <v/>
      </c>
      <c r="Y68" s="129" t="str">
        <f t="shared" si="1"/>
        <v/>
      </c>
      <c r="Z68" s="130" t="str">
        <f t="shared" si="70"/>
        <v/>
      </c>
      <c r="AA68" s="129" t="str">
        <f t="shared" si="3"/>
        <v/>
      </c>
      <c r="AB68" s="130" t="str">
        <f t="shared" si="74"/>
        <v/>
      </c>
      <c r="AC68" s="131" t="str">
        <f t="shared" ref="AC68:AC69" si="75">IFERROR(IF(OR(AND(Y68="Muy Baja",AA68="Leve"),AND(Y68="Muy Baja",AA68="Menor"),AND(Y68="Baja",AA68="Leve")),"Bajo",IF(OR(AND(Y68="Muy baja",AA68="Moderado"),AND(Y68="Baja",AA68="Menor"),AND(Y68="Baja",AA68="Moderado"),AND(Y68="Media",AA68="Leve"),AND(Y68="Media",AA68="Menor"),AND(Y68="Media",AA68="Moderado"),AND(Y68="Alta",AA68="Leve"),AND(Y68="Alta",AA68="Menor")),"Moderado",IF(OR(AND(Y68="Muy Baja",AA68="Mayor"),AND(Y68="Baja",AA68="Mayor"),AND(Y68="Media",AA68="Mayor"),AND(Y68="Alta",AA68="Moderado"),AND(Y68="Alta",AA68="Mayor"),AND(Y68="Muy Alta",AA68="Leve"),AND(Y68="Muy Alta",AA68="Menor"),AND(Y68="Muy Alta",AA68="Moderado"),AND(Y68="Muy Alta",AA68="Mayor")),"Alto",IF(OR(AND(Y68="Muy Baja",AA68="Catastrófico"),AND(Y68="Baja",AA68="Catastrófico"),AND(Y68="Media",AA68="Catastrófico"),AND(Y68="Alta",AA68="Catastrófico"),AND(Y68="Muy Alta",AA68="Catastrófico")),"Extremo","")))),"")</f>
        <v/>
      </c>
      <c r="AD68" s="132"/>
      <c r="AE68" s="133"/>
      <c r="AF68" s="134"/>
      <c r="AG68" s="135"/>
      <c r="AH68" s="135"/>
      <c r="AI68" s="133"/>
      <c r="AJ68" s="134"/>
    </row>
    <row r="69" spans="1:36" ht="151.5" customHeight="1" x14ac:dyDescent="0.3">
      <c r="A69" s="217"/>
      <c r="B69" s="220"/>
      <c r="C69" s="220"/>
      <c r="D69" s="220"/>
      <c r="E69" s="232"/>
      <c r="F69" s="220"/>
      <c r="G69" s="223"/>
      <c r="H69" s="226"/>
      <c r="I69" s="214"/>
      <c r="J69" s="229"/>
      <c r="K69" s="214">
        <f>IF(NOT(ISERROR(MATCH(J69,_xlfn.ANCHORARRAY(E80),0))),I82&amp;"Por favor no seleccionar los criterios de impacto",J69)</f>
        <v>0</v>
      </c>
      <c r="L69" s="226"/>
      <c r="M69" s="214"/>
      <c r="N69" s="211"/>
      <c r="O69" s="123">
        <v>6</v>
      </c>
      <c r="P69" s="124"/>
      <c r="Q69" s="125" t="str">
        <f t="shared" si="72"/>
        <v/>
      </c>
      <c r="R69" s="126"/>
      <c r="S69" s="126"/>
      <c r="T69" s="127" t="str">
        <f t="shared" si="69"/>
        <v/>
      </c>
      <c r="U69" s="126"/>
      <c r="V69" s="126"/>
      <c r="W69" s="126"/>
      <c r="X69" s="128" t="str">
        <f t="shared" si="73"/>
        <v/>
      </c>
      <c r="Y69" s="129" t="str">
        <f t="shared" si="1"/>
        <v/>
      </c>
      <c r="Z69" s="130" t="str">
        <f t="shared" si="70"/>
        <v/>
      </c>
      <c r="AA69" s="129" t="str">
        <f t="shared" si="3"/>
        <v/>
      </c>
      <c r="AB69" s="130" t="str">
        <f t="shared" si="74"/>
        <v/>
      </c>
      <c r="AC69" s="131" t="str">
        <f t="shared" si="75"/>
        <v/>
      </c>
      <c r="AD69" s="132"/>
      <c r="AE69" s="133"/>
      <c r="AF69" s="134"/>
      <c r="AG69" s="135"/>
      <c r="AH69" s="135"/>
      <c r="AI69" s="133"/>
      <c r="AJ69" s="134"/>
    </row>
    <row r="70" spans="1:36" ht="49.5" customHeight="1" x14ac:dyDescent="0.3">
      <c r="A70" s="6"/>
      <c r="B70" s="233" t="s">
        <v>131</v>
      </c>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4"/>
      <c r="AI70" s="234"/>
      <c r="AJ70" s="235"/>
    </row>
    <row r="72" spans="1:36" x14ac:dyDescent="0.3">
      <c r="A72" s="1"/>
      <c r="B72" s="24" t="s">
        <v>143</v>
      </c>
      <c r="C72" s="1"/>
      <c r="D72" s="1"/>
      <c r="F72" s="1"/>
    </row>
  </sheetData>
  <sheetProtection algorithmName="SHA-512" hashValue="EvJ1+PiI29PplkW7FammMLnuc1LYWeFXJM7HpIdaRHlaYQf9cdUH3BF8ftff5fDT4dbbQ3OnIBT9eOomvzmtCw==" saltValue="pPzcpNDct/p6BSwOcYSWYQ==" spinCount="100000" sheet="1" objects="1" scenarios="1"/>
  <dataConsolidate/>
  <mergeCells count="185">
    <mergeCell ref="B70:AJ70"/>
    <mergeCell ref="I64:I69"/>
    <mergeCell ref="J64:J69"/>
    <mergeCell ref="K64:K69"/>
    <mergeCell ref="L64:L69"/>
    <mergeCell ref="M64:M69"/>
    <mergeCell ref="N64:N69"/>
    <mergeCell ref="M58:M63"/>
    <mergeCell ref="N58:N63"/>
    <mergeCell ref="I58:I63"/>
    <mergeCell ref="J58:J63"/>
    <mergeCell ref="K58:K63"/>
    <mergeCell ref="L58:L63"/>
    <mergeCell ref="A64:A69"/>
    <mergeCell ref="B64:B69"/>
    <mergeCell ref="C64:C69"/>
    <mergeCell ref="D64:D69"/>
    <mergeCell ref="E64:E69"/>
    <mergeCell ref="F64:F69"/>
    <mergeCell ref="G64:G69"/>
    <mergeCell ref="H64:H69"/>
    <mergeCell ref="G58:G63"/>
    <mergeCell ref="H58:H63"/>
    <mergeCell ref="A58:A63"/>
    <mergeCell ref="B58:B63"/>
    <mergeCell ref="C58:C63"/>
    <mergeCell ref="D58:D63"/>
    <mergeCell ref="E58:E63"/>
    <mergeCell ref="F58:F63"/>
    <mergeCell ref="I52:I57"/>
    <mergeCell ref="J52:J57"/>
    <mergeCell ref="K52:K57"/>
    <mergeCell ref="L52:L57"/>
    <mergeCell ref="M52:M57"/>
    <mergeCell ref="N52:N57"/>
    <mergeCell ref="M46:M51"/>
    <mergeCell ref="N46:N51"/>
    <mergeCell ref="A52:A57"/>
    <mergeCell ref="B52:B57"/>
    <mergeCell ref="C52:C57"/>
    <mergeCell ref="D52:D57"/>
    <mergeCell ref="E52:E57"/>
    <mergeCell ref="F52:F57"/>
    <mergeCell ref="G52:G57"/>
    <mergeCell ref="H52:H57"/>
    <mergeCell ref="G46:G51"/>
    <mergeCell ref="H46:H51"/>
    <mergeCell ref="I46:I51"/>
    <mergeCell ref="J46:J51"/>
    <mergeCell ref="K46:K51"/>
    <mergeCell ref="L46:L51"/>
    <mergeCell ref="A46:A51"/>
    <mergeCell ref="B46:B51"/>
    <mergeCell ref="C46:C51"/>
    <mergeCell ref="D46:D51"/>
    <mergeCell ref="E46:E51"/>
    <mergeCell ref="F46:F51"/>
    <mergeCell ref="I40:I45"/>
    <mergeCell ref="J40:J45"/>
    <mergeCell ref="K40:K45"/>
    <mergeCell ref="L40:L45"/>
    <mergeCell ref="M40:M45"/>
    <mergeCell ref="N40:N45"/>
    <mergeCell ref="M34:M39"/>
    <mergeCell ref="N34:N39"/>
    <mergeCell ref="A40:A45"/>
    <mergeCell ref="B40:B45"/>
    <mergeCell ref="C40:C45"/>
    <mergeCell ref="D40:D45"/>
    <mergeCell ref="E40:E45"/>
    <mergeCell ref="F40:F45"/>
    <mergeCell ref="G40:G45"/>
    <mergeCell ref="H40:H45"/>
    <mergeCell ref="G34:G39"/>
    <mergeCell ref="H34:H39"/>
    <mergeCell ref="I34:I39"/>
    <mergeCell ref="J34:J39"/>
    <mergeCell ref="K34:K39"/>
    <mergeCell ref="L34:L39"/>
    <mergeCell ref="A34:A39"/>
    <mergeCell ref="B34:B39"/>
    <mergeCell ref="C34:C39"/>
    <mergeCell ref="D34:D39"/>
    <mergeCell ref="E34:E39"/>
    <mergeCell ref="F34:F39"/>
    <mergeCell ref="I28:I33"/>
    <mergeCell ref="J28:J33"/>
    <mergeCell ref="K28:K33"/>
    <mergeCell ref="L28:L33"/>
    <mergeCell ref="M28:M33"/>
    <mergeCell ref="N28:N33"/>
    <mergeCell ref="M22:M27"/>
    <mergeCell ref="N22:N27"/>
    <mergeCell ref="A28:A33"/>
    <mergeCell ref="B28:B33"/>
    <mergeCell ref="C28:C33"/>
    <mergeCell ref="D28:D33"/>
    <mergeCell ref="E28:E33"/>
    <mergeCell ref="F28:F33"/>
    <mergeCell ref="G28:G33"/>
    <mergeCell ref="H28:H33"/>
    <mergeCell ref="G22:G27"/>
    <mergeCell ref="H22:H27"/>
    <mergeCell ref="I22:I27"/>
    <mergeCell ref="J22:J27"/>
    <mergeCell ref="K22:K27"/>
    <mergeCell ref="L22:L27"/>
    <mergeCell ref="A22:A27"/>
    <mergeCell ref="B22:B27"/>
    <mergeCell ref="C22:C27"/>
    <mergeCell ref="D22:D27"/>
    <mergeCell ref="E22:E27"/>
    <mergeCell ref="F22:F27"/>
    <mergeCell ref="I16:I21"/>
    <mergeCell ref="J16:J21"/>
    <mergeCell ref="K16:K21"/>
    <mergeCell ref="L16:L21"/>
    <mergeCell ref="M16:M21"/>
    <mergeCell ref="M10:M15"/>
    <mergeCell ref="N10:N15"/>
    <mergeCell ref="A16:A21"/>
    <mergeCell ref="B16:B21"/>
    <mergeCell ref="C16:C21"/>
    <mergeCell ref="D16:D21"/>
    <mergeCell ref="E16:E21"/>
    <mergeCell ref="F16:F21"/>
    <mergeCell ref="G16:G21"/>
    <mergeCell ref="H16:H21"/>
    <mergeCell ref="G10:G15"/>
    <mergeCell ref="H10:H15"/>
    <mergeCell ref="I10:I15"/>
    <mergeCell ref="J10:J15"/>
    <mergeCell ref="K10:K15"/>
    <mergeCell ref="L10:L15"/>
    <mergeCell ref="A10:A15"/>
    <mergeCell ref="B10:B15"/>
    <mergeCell ref="C10:C15"/>
    <mergeCell ref="D10:D15"/>
    <mergeCell ref="E10:E15"/>
    <mergeCell ref="F10:F15"/>
    <mergeCell ref="AB8:AB9"/>
    <mergeCell ref="AC8:AC9"/>
    <mergeCell ref="P8:P9"/>
    <mergeCell ref="Q8:Q9"/>
    <mergeCell ref="R8:W8"/>
    <mergeCell ref="X8:X9"/>
    <mergeCell ref="Y8:Y9"/>
    <mergeCell ref="Z8:Z9"/>
    <mergeCell ref="N16:N21"/>
    <mergeCell ref="J8:J9"/>
    <mergeCell ref="K8:K9"/>
    <mergeCell ref="L8:L9"/>
    <mergeCell ref="M8:M9"/>
    <mergeCell ref="N8:N9"/>
    <mergeCell ref="O8:O9"/>
    <mergeCell ref="AE7:AJ7"/>
    <mergeCell ref="A8:A9"/>
    <mergeCell ref="B8:B9"/>
    <mergeCell ref="C8:C9"/>
    <mergeCell ref="D8:D9"/>
    <mergeCell ref="E8:E9"/>
    <mergeCell ref="F8:F9"/>
    <mergeCell ref="G8:G9"/>
    <mergeCell ref="H8:H9"/>
    <mergeCell ref="I8:I9"/>
    <mergeCell ref="AG8:AG9"/>
    <mergeCell ref="AH8:AH9"/>
    <mergeCell ref="AI8:AI9"/>
    <mergeCell ref="AJ8:AJ9"/>
    <mergeCell ref="AD8:AD9"/>
    <mergeCell ref="AE8:AE9"/>
    <mergeCell ref="AF8:AF9"/>
    <mergeCell ref="AA8:AA9"/>
    <mergeCell ref="A6:B6"/>
    <mergeCell ref="C6:N6"/>
    <mergeCell ref="A7:G7"/>
    <mergeCell ref="H7:N7"/>
    <mergeCell ref="O7:W7"/>
    <mergeCell ref="X7:AD7"/>
    <mergeCell ref="A1:AJ2"/>
    <mergeCell ref="A4:B4"/>
    <mergeCell ref="C4:N4"/>
    <mergeCell ref="O4:Q4"/>
    <mergeCell ref="A5:B5"/>
    <mergeCell ref="C5:N5"/>
  </mergeCells>
  <conditionalFormatting sqref="H10 H16">
    <cfRule type="cellIs" dxfId="738" priority="231" operator="equal">
      <formula>"Muy Baja"</formula>
    </cfRule>
    <cfRule type="cellIs" dxfId="737" priority="227" operator="equal">
      <formula>"Muy Alta"</formula>
    </cfRule>
    <cfRule type="cellIs" dxfId="736" priority="230" operator="equal">
      <formula>"Baja"</formula>
    </cfRule>
    <cfRule type="cellIs" dxfId="735" priority="229" operator="equal">
      <formula>"Media"</formula>
    </cfRule>
    <cfRule type="cellIs" dxfId="734" priority="228" operator="equal">
      <formula>"Alta"</formula>
    </cfRule>
  </conditionalFormatting>
  <conditionalFormatting sqref="H22">
    <cfRule type="cellIs" dxfId="733" priority="182" operator="equal">
      <formula>"Alta"</formula>
    </cfRule>
    <cfRule type="cellIs" dxfId="732" priority="185" operator="equal">
      <formula>"Muy Baja"</formula>
    </cfRule>
    <cfRule type="cellIs" dxfId="731" priority="181" operator="equal">
      <formula>"Muy Alta"</formula>
    </cfRule>
    <cfRule type="cellIs" dxfId="730" priority="184" operator="equal">
      <formula>"Baja"</formula>
    </cfRule>
    <cfRule type="cellIs" dxfId="729" priority="183" operator="equal">
      <formula>"Media"</formula>
    </cfRule>
  </conditionalFormatting>
  <conditionalFormatting sqref="H28">
    <cfRule type="cellIs" dxfId="728" priority="162" operator="equal">
      <formula>"Muy Baja"</formula>
    </cfRule>
    <cfRule type="cellIs" dxfId="727" priority="160" operator="equal">
      <formula>"Media"</formula>
    </cfRule>
    <cfRule type="cellIs" dxfId="726" priority="158" operator="equal">
      <formula>"Muy Alta"</formula>
    </cfRule>
    <cfRule type="cellIs" dxfId="725" priority="159" operator="equal">
      <formula>"Alta"</formula>
    </cfRule>
    <cfRule type="cellIs" dxfId="724" priority="161" operator="equal">
      <formula>"Baja"</formula>
    </cfRule>
  </conditionalFormatting>
  <conditionalFormatting sqref="H34">
    <cfRule type="cellIs" dxfId="723" priority="136" operator="equal">
      <formula>"Alta"</formula>
    </cfRule>
    <cfRule type="cellIs" dxfId="722" priority="135" operator="equal">
      <formula>"Muy Alta"</formula>
    </cfRule>
    <cfRule type="cellIs" dxfId="721" priority="137" operator="equal">
      <formula>"Media"</formula>
    </cfRule>
    <cfRule type="cellIs" dxfId="720" priority="138" operator="equal">
      <formula>"Baja"</formula>
    </cfRule>
    <cfRule type="cellIs" dxfId="719" priority="139" operator="equal">
      <formula>"Muy Baja"</formula>
    </cfRule>
  </conditionalFormatting>
  <conditionalFormatting sqref="H40">
    <cfRule type="cellIs" dxfId="718" priority="112" operator="equal">
      <formula>"Muy Alta"</formula>
    </cfRule>
    <cfRule type="cellIs" dxfId="717" priority="114" operator="equal">
      <formula>"Media"</formula>
    </cfRule>
    <cfRule type="cellIs" dxfId="716" priority="116" operator="equal">
      <formula>"Muy Baja"</formula>
    </cfRule>
    <cfRule type="cellIs" dxfId="715" priority="115" operator="equal">
      <formula>"Baja"</formula>
    </cfRule>
    <cfRule type="cellIs" dxfId="714" priority="113" operator="equal">
      <formula>"Alta"</formula>
    </cfRule>
  </conditionalFormatting>
  <conditionalFormatting sqref="H46">
    <cfRule type="cellIs" dxfId="713" priority="93" operator="equal">
      <formula>"Muy Baja"</formula>
    </cfRule>
    <cfRule type="cellIs" dxfId="712" priority="89" operator="equal">
      <formula>"Muy Alta"</formula>
    </cfRule>
    <cfRule type="cellIs" dxfId="711" priority="90" operator="equal">
      <formula>"Alta"</formula>
    </cfRule>
    <cfRule type="cellIs" dxfId="710" priority="91" operator="equal">
      <formula>"Media"</formula>
    </cfRule>
    <cfRule type="cellIs" dxfId="709" priority="92" operator="equal">
      <formula>"Baja"</formula>
    </cfRule>
  </conditionalFormatting>
  <conditionalFormatting sqref="H52">
    <cfRule type="cellIs" dxfId="708" priority="66" operator="equal">
      <formula>"Muy Alta"</formula>
    </cfRule>
    <cfRule type="cellIs" dxfId="707" priority="68" operator="equal">
      <formula>"Media"</formula>
    </cfRule>
    <cfRule type="cellIs" dxfId="706" priority="69" operator="equal">
      <formula>"Baja"</formula>
    </cfRule>
    <cfRule type="cellIs" dxfId="705" priority="70" operator="equal">
      <formula>"Muy Baja"</formula>
    </cfRule>
    <cfRule type="cellIs" dxfId="704" priority="67" operator="equal">
      <formula>"Alta"</formula>
    </cfRule>
  </conditionalFormatting>
  <conditionalFormatting sqref="H58">
    <cfRule type="cellIs" dxfId="703" priority="46" operator="equal">
      <formula>"Baja"</formula>
    </cfRule>
    <cfRule type="cellIs" dxfId="702" priority="43" operator="equal">
      <formula>"Muy Alta"</formula>
    </cfRule>
    <cfRule type="cellIs" dxfId="701" priority="44" operator="equal">
      <formula>"Alta"</formula>
    </cfRule>
    <cfRule type="cellIs" dxfId="700" priority="45" operator="equal">
      <formula>"Media"</formula>
    </cfRule>
    <cfRule type="cellIs" dxfId="699" priority="47" operator="equal">
      <formula>"Muy Baja"</formula>
    </cfRule>
  </conditionalFormatting>
  <conditionalFormatting sqref="H64">
    <cfRule type="cellIs" dxfId="698" priority="24" operator="equal">
      <formula>"Muy Baja"</formula>
    </cfRule>
    <cfRule type="cellIs" dxfId="697" priority="20" operator="equal">
      <formula>"Muy Alta"</formula>
    </cfRule>
    <cfRule type="cellIs" dxfId="696" priority="23" operator="equal">
      <formula>"Baja"</formula>
    </cfRule>
    <cfRule type="cellIs" dxfId="695" priority="22" operator="equal">
      <formula>"Media"</formula>
    </cfRule>
    <cfRule type="cellIs" dxfId="694" priority="21" operator="equal">
      <formula>"Alta"</formula>
    </cfRule>
  </conditionalFormatting>
  <conditionalFormatting sqref="K10:K69">
    <cfRule type="containsText" dxfId="693" priority="1" operator="containsText" text="❌">
      <formula>NOT(ISERROR(SEARCH("❌",K10)))</formula>
    </cfRule>
  </conditionalFormatting>
  <conditionalFormatting sqref="L10 L16 L22 L28 L34 L40 L46 L52 L58 L64">
    <cfRule type="cellIs" dxfId="692" priority="226" operator="equal">
      <formula>"Leve"</formula>
    </cfRule>
    <cfRule type="cellIs" dxfId="691" priority="222" operator="equal">
      <formula>"Catastrófico"</formula>
    </cfRule>
    <cfRule type="cellIs" dxfId="690" priority="223" operator="equal">
      <formula>"Mayor"</formula>
    </cfRule>
    <cfRule type="cellIs" dxfId="689" priority="224" operator="equal">
      <formula>"Moderado"</formula>
    </cfRule>
    <cfRule type="cellIs" dxfId="688" priority="225" operator="equal">
      <formula>"Menor"</formula>
    </cfRule>
  </conditionalFormatting>
  <conditionalFormatting sqref="N10">
    <cfRule type="cellIs" dxfId="687" priority="221" operator="equal">
      <formula>"Bajo"</formula>
    </cfRule>
    <cfRule type="cellIs" dxfId="686" priority="218" operator="equal">
      <formula>"Extremo"</formula>
    </cfRule>
    <cfRule type="cellIs" dxfId="685" priority="219" operator="equal">
      <formula>"Alto"</formula>
    </cfRule>
    <cfRule type="cellIs" dxfId="684" priority="220" operator="equal">
      <formula>"Moderado"</formula>
    </cfRule>
  </conditionalFormatting>
  <conditionalFormatting sqref="N16">
    <cfRule type="cellIs" dxfId="683" priority="200" operator="equal">
      <formula>"Extremo"</formula>
    </cfRule>
    <cfRule type="cellIs" dxfId="682" priority="203" operator="equal">
      <formula>"Bajo"</formula>
    </cfRule>
    <cfRule type="cellIs" dxfId="681" priority="202" operator="equal">
      <formula>"Moderado"</formula>
    </cfRule>
    <cfRule type="cellIs" dxfId="680" priority="201" operator="equal">
      <formula>"Alto"</formula>
    </cfRule>
  </conditionalFormatting>
  <conditionalFormatting sqref="N22">
    <cfRule type="cellIs" dxfId="679" priority="180" operator="equal">
      <formula>"Bajo"</formula>
    </cfRule>
    <cfRule type="cellIs" dxfId="678" priority="177" operator="equal">
      <formula>"Extremo"</formula>
    </cfRule>
    <cfRule type="cellIs" dxfId="677" priority="178" operator="equal">
      <formula>"Alto"</formula>
    </cfRule>
    <cfRule type="cellIs" dxfId="676" priority="179" operator="equal">
      <formula>"Moderado"</formula>
    </cfRule>
  </conditionalFormatting>
  <conditionalFormatting sqref="N28">
    <cfRule type="cellIs" dxfId="675" priority="154" operator="equal">
      <formula>"Extremo"</formula>
    </cfRule>
    <cfRule type="cellIs" dxfId="674" priority="155" operator="equal">
      <formula>"Alto"</formula>
    </cfRule>
    <cfRule type="cellIs" dxfId="673" priority="156" operator="equal">
      <formula>"Moderado"</formula>
    </cfRule>
    <cfRule type="cellIs" dxfId="672" priority="157" operator="equal">
      <formula>"Bajo"</formula>
    </cfRule>
  </conditionalFormatting>
  <conditionalFormatting sqref="N34">
    <cfRule type="cellIs" dxfId="671" priority="132" operator="equal">
      <formula>"Alto"</formula>
    </cfRule>
    <cfRule type="cellIs" dxfId="670" priority="131" operator="equal">
      <formula>"Extremo"</formula>
    </cfRule>
    <cfRule type="cellIs" dxfId="669" priority="133" operator="equal">
      <formula>"Moderado"</formula>
    </cfRule>
    <cfRule type="cellIs" dxfId="668" priority="134" operator="equal">
      <formula>"Bajo"</formula>
    </cfRule>
  </conditionalFormatting>
  <conditionalFormatting sqref="N40">
    <cfRule type="cellIs" dxfId="667" priority="110" operator="equal">
      <formula>"Moderado"</formula>
    </cfRule>
    <cfRule type="cellIs" dxfId="666" priority="109" operator="equal">
      <formula>"Alto"</formula>
    </cfRule>
    <cfRule type="cellIs" dxfId="665" priority="111" operator="equal">
      <formula>"Bajo"</formula>
    </cfRule>
    <cfRule type="cellIs" dxfId="664" priority="108" operator="equal">
      <formula>"Extremo"</formula>
    </cfRule>
  </conditionalFormatting>
  <conditionalFormatting sqref="N46">
    <cfRule type="cellIs" dxfId="663" priority="88" operator="equal">
      <formula>"Bajo"</formula>
    </cfRule>
    <cfRule type="cellIs" dxfId="662" priority="87" operator="equal">
      <formula>"Moderado"</formula>
    </cfRule>
    <cfRule type="cellIs" dxfId="661" priority="86" operator="equal">
      <formula>"Alto"</formula>
    </cfRule>
    <cfRule type="cellIs" dxfId="660" priority="85" operator="equal">
      <formula>"Extremo"</formula>
    </cfRule>
  </conditionalFormatting>
  <conditionalFormatting sqref="N52">
    <cfRule type="cellIs" dxfId="659" priority="62" operator="equal">
      <formula>"Extremo"</formula>
    </cfRule>
    <cfRule type="cellIs" dxfId="658" priority="63" operator="equal">
      <formula>"Alto"</formula>
    </cfRule>
    <cfRule type="cellIs" dxfId="657" priority="65" operator="equal">
      <formula>"Bajo"</formula>
    </cfRule>
    <cfRule type="cellIs" dxfId="656" priority="64" operator="equal">
      <formula>"Moderado"</formula>
    </cfRule>
  </conditionalFormatting>
  <conditionalFormatting sqref="N58">
    <cfRule type="cellIs" dxfId="655" priority="39" operator="equal">
      <formula>"Extremo"</formula>
    </cfRule>
    <cfRule type="cellIs" dxfId="654" priority="40" operator="equal">
      <formula>"Alto"</formula>
    </cfRule>
    <cfRule type="cellIs" dxfId="653" priority="42" operator="equal">
      <formula>"Bajo"</formula>
    </cfRule>
    <cfRule type="cellIs" dxfId="652" priority="41" operator="equal">
      <formula>"Moderado"</formula>
    </cfRule>
  </conditionalFormatting>
  <conditionalFormatting sqref="N64">
    <cfRule type="cellIs" dxfId="651" priority="16" operator="equal">
      <formula>"Extremo"</formula>
    </cfRule>
    <cfRule type="cellIs" dxfId="650" priority="19" operator="equal">
      <formula>"Bajo"</formula>
    </cfRule>
    <cfRule type="cellIs" dxfId="649" priority="18" operator="equal">
      <formula>"Moderado"</formula>
    </cfRule>
    <cfRule type="cellIs" dxfId="648" priority="17" operator="equal">
      <formula>"Alto"</formula>
    </cfRule>
  </conditionalFormatting>
  <conditionalFormatting sqref="Y10:Y69">
    <cfRule type="cellIs" dxfId="647" priority="15" operator="equal">
      <formula>"Muy Baja"</formula>
    </cfRule>
    <cfRule type="cellIs" dxfId="646" priority="13" operator="equal">
      <formula>"Media"</formula>
    </cfRule>
    <cfRule type="cellIs" dxfId="645" priority="12" operator="equal">
      <formula>"Alta"</formula>
    </cfRule>
    <cfRule type="cellIs" dxfId="644" priority="11" operator="equal">
      <formula>"Muy Alta"</formula>
    </cfRule>
    <cfRule type="cellIs" dxfId="643" priority="14" operator="equal">
      <formula>"Baja"</formula>
    </cfRule>
  </conditionalFormatting>
  <conditionalFormatting sqref="AA10:AA69">
    <cfRule type="cellIs" dxfId="642" priority="10" operator="equal">
      <formula>"Leve"</formula>
    </cfRule>
    <cfRule type="cellIs" dxfId="641" priority="9" operator="equal">
      <formula>"Menor"</formula>
    </cfRule>
    <cfRule type="cellIs" dxfId="640" priority="7" operator="equal">
      <formula>"Mayor"</formula>
    </cfRule>
    <cfRule type="cellIs" dxfId="639" priority="6" operator="equal">
      <formula>"Catastrófico"</formula>
    </cfRule>
    <cfRule type="cellIs" dxfId="638" priority="8" operator="equal">
      <formula>"Moderado"</formula>
    </cfRule>
  </conditionalFormatting>
  <conditionalFormatting sqref="AC10:AC69">
    <cfRule type="cellIs" dxfId="637" priority="2" operator="equal">
      <formula>"Extremo"</formula>
    </cfRule>
    <cfRule type="cellIs" dxfId="636" priority="5" operator="equal">
      <formula>"Bajo"</formula>
    </cfRule>
    <cfRule type="cellIs" dxfId="635" priority="4" operator="equal">
      <formula>"Moderado"</formula>
    </cfRule>
    <cfRule type="cellIs" dxfId="634" priority="3" operator="equal">
      <formula>"Alto"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14:formula1>
            <xm:f>'Tabla Valoración controles'!$D$4:$D$6</xm:f>
          </x14:formula1>
          <xm:sqref>R10:R69</xm:sqref>
        </x14:dataValidation>
        <x14:dataValidation type="list" allowBlank="1" showInputMessage="1" showErrorMessage="1">
          <x14:formula1>
            <xm:f>'Tabla Valoración controles'!$D$7:$D$8</xm:f>
          </x14:formula1>
          <xm:sqref>S10:S69</xm:sqref>
        </x14:dataValidation>
        <x14:dataValidation type="list" allowBlank="1" showInputMessage="1" showErrorMessage="1">
          <x14:formula1>
            <xm:f>'Tabla Valoración controles'!$D$9:$D$10</xm:f>
          </x14:formula1>
          <xm:sqref>U10:U69</xm:sqref>
        </x14:dataValidation>
        <x14:dataValidation type="list" allowBlank="1" showInputMessage="1" showErrorMessage="1">
          <x14:formula1>
            <xm:f>'Tabla Valoración controles'!$D$11:$D$12</xm:f>
          </x14:formula1>
          <xm:sqref>V10:V69</xm:sqref>
        </x14:dataValidation>
        <x14:dataValidation type="list" allowBlank="1" showInputMessage="1" showErrorMessage="1">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InputMessage="1" showErrorMessage="1">
          <x14:formula1>
            <xm:f>'Tabla Valoración controles'!$D$13:$D$14</xm:f>
          </x14:formula1>
          <xm:sqref>W10:W69</xm:sqref>
        </x14:dataValidation>
        <x14:dataValidation type="list" allowBlank="1" showInputMessage="1" showErrorMessage="1">
          <x14:formula1>
            <xm:f>'Opciones Tratamiento'!$B$13:$B$19</xm:f>
          </x14:formula1>
          <xm:sqref>F10:F69</xm:sqref>
        </x14:dataValidation>
        <x14:dataValidation type="list" allowBlank="1" showInputMessage="1" showErrorMessage="1">
          <x14:formula1>
            <xm:f>'Opciones Tratamiento'!$E$2:$E$4</xm:f>
          </x14:formula1>
          <xm:sqref>B10:B69</xm:sqref>
        </x14:dataValidation>
        <x14:dataValidation type="list" allowBlank="1" showInputMessage="1" showErrorMessage="1">
          <x14:formula1>
            <xm:f>'Opciones Tratamiento'!$B$2:$B$5</xm:f>
          </x14:formula1>
          <xm:sqref>AD10:AD69</xm:sqref>
        </x14:dataValidation>
        <x14:dataValidation type="list" allowBlank="1" showInputMessage="1" showErrorMessage="1">
          <x14:formula1>
            <xm:f>'Tabla Impacto'!$F$210:$F$221</xm:f>
          </x14:formula1>
          <xm:sqref>J10:J69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AE10:AE69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AF10:AF69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AG10:AG69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AH10:AH69</xm:sqref>
        </x14:dataValidation>
        <x14:dataValidation type="custom" allowBlank="1" showInputMessage="1" showErrorMessage="1" error="Recuerde que las acciones se generan bajo la medida de mitigar el riesgo">
          <x14:formula1>
            <xm:f>IF(OR(AD10='Opciones Tratamiento'!$B$2,AD10='Opciones Tratamiento'!$B$3,AD10='Opciones Tratamiento'!$B$4),ISBLANK(AD10),ISTEXT(AD10))</xm:f>
          </x14:formula1>
          <xm:sqref>AI10:AI69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Intructivo</vt:lpstr>
      <vt:lpstr>direccionamiento</vt:lpstr>
      <vt:lpstr>academico</vt:lpstr>
      <vt:lpstr>TH</vt:lpstr>
      <vt:lpstr>bienestar</vt:lpstr>
      <vt:lpstr>legal administrativa</vt:lpstr>
      <vt:lpstr>extension</vt:lpstr>
      <vt:lpstr>interna-bilinguismo</vt:lpstr>
      <vt:lpstr>investigacion</vt:lpstr>
      <vt:lpstr>gestion tecnologica</vt:lpstr>
      <vt:lpstr>comunicaciones y mercadeo</vt:lpstr>
      <vt:lpstr>gestion documental</vt:lpstr>
      <vt:lpstr>servicio al ciudadano</vt:lpstr>
      <vt:lpstr>SIAC</vt:lpstr>
      <vt:lpstr>control y evaluacion integral</vt:lpstr>
      <vt:lpstr>Hoja2</vt:lpstr>
      <vt:lpstr>Matriz Calor Inherente</vt:lpstr>
      <vt:lpstr>Matriz Calor Residual</vt:lpstr>
      <vt:lpstr>Tabla probabilidad</vt:lpstr>
      <vt:lpstr>Tabla Impacto</vt:lpstr>
      <vt:lpstr>Tabla Valoración controles</vt:lpstr>
      <vt:lpstr>Opciones Tratamiento</vt: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CONTROL INTERNO</cp:lastModifiedBy>
  <cp:lastPrinted>2020-05-13T01:12:22Z</cp:lastPrinted>
  <dcterms:created xsi:type="dcterms:W3CDTF">2020-03-24T23:12:47Z</dcterms:created>
  <dcterms:modified xsi:type="dcterms:W3CDTF">2025-12-23T23:04:36Z</dcterms:modified>
</cp:coreProperties>
</file>