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uario\Desktop\INFOTEP 2023\contrato 2\mes 3\"/>
    </mc:Choice>
  </mc:AlternateContent>
  <xr:revisionPtr revIDLastSave="0" documentId="13_ncr:1_{D3BAFE2B-4C77-4238-BE6A-2D3884F0CBA6}" xr6:coauthVersionLast="47" xr6:coauthVersionMax="47" xr10:uidLastSave="{00000000-0000-0000-0000-000000000000}"/>
  <bookViews>
    <workbookView xWindow="-120" yWindow="-120" windowWidth="20730" windowHeight="11160" firstSheet="13" activeTab="7" xr2:uid="{00000000-000D-0000-FFFF-FFFF00000000}"/>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Matriz Calor Inherente" sheetId="18" r:id="rId16"/>
    <sheet name="Matriz Calor Residual" sheetId="19" r:id="rId17"/>
    <sheet name="Tabla probabilidad" sheetId="12" r:id="rId18"/>
    <sheet name="Tabla Impacto" sheetId="13" r:id="rId19"/>
    <sheet name="Tabla Valoración controles" sheetId="15" r:id="rId20"/>
    <sheet name="Opciones Tratamiento" sheetId="16" state="hidden" r:id="rId21"/>
    <sheet name="Hoja1" sheetId="11" state="hidden" r:id="rId22"/>
  </sheets>
  <calcPr calcId="191029"/>
  <pivotCaches>
    <pivotCache cacheId="1" r:id="rId23"/>
  </pivotCaches>
</workbook>
</file>

<file path=xl/calcChain.xml><?xml version="1.0" encoding="utf-8"?>
<calcChain xmlns="http://schemas.openxmlformats.org/spreadsheetml/2006/main">
  <c r="AB69" i="34" l="1"/>
  <c r="AA69" i="34" s="1"/>
  <c r="T69" i="34"/>
  <c r="Q69" i="34"/>
  <c r="K69" i="34"/>
  <c r="X68" i="34"/>
  <c r="Z68" i="34" s="1"/>
  <c r="T68" i="34"/>
  <c r="Q68" i="34"/>
  <c r="X69" i="34" s="1"/>
  <c r="K68" i="34"/>
  <c r="T67" i="34"/>
  <c r="Q67" i="34"/>
  <c r="AB68" i="34" s="1"/>
  <c r="AA68" i="34" s="1"/>
  <c r="K67" i="34"/>
  <c r="T66" i="34"/>
  <c r="Q66" i="34"/>
  <c r="X67" i="34" s="1"/>
  <c r="K66" i="34"/>
  <c r="X65" i="34"/>
  <c r="Y65" i="34" s="1"/>
  <c r="T65" i="34"/>
  <c r="Q65" i="34"/>
  <c r="X66" i="34" s="1"/>
  <c r="K65" i="34"/>
  <c r="AB64" i="34"/>
  <c r="AA64" i="34" s="1"/>
  <c r="Y64" i="34"/>
  <c r="AC64" i="34" s="1"/>
  <c r="X64" i="34"/>
  <c r="Z64" i="34" s="1"/>
  <c r="T64" i="34"/>
  <c r="Q64" i="34"/>
  <c r="AB65" i="34" s="1"/>
  <c r="AA65" i="34" s="1"/>
  <c r="I64" i="34"/>
  <c r="H64" i="34"/>
  <c r="T63" i="34"/>
  <c r="Q63" i="34"/>
  <c r="K63" i="34"/>
  <c r="X62" i="34"/>
  <c r="Y62" i="34" s="1"/>
  <c r="T62" i="34"/>
  <c r="Q62" i="34"/>
  <c r="X63" i="34" s="1"/>
  <c r="K62" i="34"/>
  <c r="AB61" i="34"/>
  <c r="AA61" i="34" s="1"/>
  <c r="Z61" i="34"/>
  <c r="Y61" i="34"/>
  <c r="X61" i="34"/>
  <c r="T61" i="34"/>
  <c r="Q61" i="34"/>
  <c r="AB62" i="34" s="1"/>
  <c r="AA62" i="34" s="1"/>
  <c r="K61" i="34"/>
  <c r="T60" i="34"/>
  <c r="Q60" i="34"/>
  <c r="K60" i="34"/>
  <c r="T59" i="34"/>
  <c r="Q59" i="34"/>
  <c r="AB59" i="34" s="1"/>
  <c r="AA59" i="34" s="1"/>
  <c r="K59" i="34"/>
  <c r="AB58" i="34"/>
  <c r="AA58" i="34" s="1"/>
  <c r="AC58" i="34" s="1"/>
  <c r="Z58" i="34"/>
  <c r="Y58" i="34"/>
  <c r="X58" i="34"/>
  <c r="T58" i="34"/>
  <c r="Q58" i="34"/>
  <c r="I58" i="34"/>
  <c r="H58" i="34"/>
  <c r="T57" i="34"/>
  <c r="Q57" i="34"/>
  <c r="K57" i="34"/>
  <c r="T56" i="34"/>
  <c r="Q56" i="34"/>
  <c r="AB56" i="34" s="1"/>
  <c r="AA56" i="34" s="1"/>
  <c r="K56" i="34"/>
  <c r="AB55" i="34"/>
  <c r="AA55" i="34" s="1"/>
  <c r="T55" i="34"/>
  <c r="Q55" i="34"/>
  <c r="K55" i="34"/>
  <c r="X54" i="34"/>
  <c r="Z54" i="34" s="1"/>
  <c r="T54" i="34"/>
  <c r="Q54" i="34"/>
  <c r="X55" i="34" s="1"/>
  <c r="K54" i="34"/>
  <c r="T53" i="34"/>
  <c r="Q53" i="34"/>
  <c r="AB54" i="34" s="1"/>
  <c r="AA54" i="34" s="1"/>
  <c r="K53" i="34"/>
  <c r="Z52" i="34"/>
  <c r="X52" i="34"/>
  <c r="Y52" i="34" s="1"/>
  <c r="AC52" i="34" s="1"/>
  <c r="T52" i="34"/>
  <c r="Q52" i="34"/>
  <c r="AB52" i="34" s="1"/>
  <c r="AA52" i="34" s="1"/>
  <c r="H52" i="34"/>
  <c r="I52" i="34" s="1"/>
  <c r="X51" i="34"/>
  <c r="Z51" i="34" s="1"/>
  <c r="T51" i="34"/>
  <c r="Q51" i="34"/>
  <c r="K51" i="34"/>
  <c r="T50" i="34"/>
  <c r="Q50" i="34"/>
  <c r="AB51" i="34" s="1"/>
  <c r="AA51" i="34" s="1"/>
  <c r="K50" i="34"/>
  <c r="T49" i="34"/>
  <c r="Q49" i="34"/>
  <c r="X50" i="34" s="1"/>
  <c r="K49" i="34"/>
  <c r="X48" i="34"/>
  <c r="Y48" i="34" s="1"/>
  <c r="T48" i="34"/>
  <c r="Q48" i="34"/>
  <c r="X49" i="34" s="1"/>
  <c r="K48" i="34"/>
  <c r="AB47" i="34"/>
  <c r="AA47" i="34" s="1"/>
  <c r="Z47" i="34"/>
  <c r="Y47" i="34"/>
  <c r="AC47" i="34" s="1"/>
  <c r="X47" i="34"/>
  <c r="T47" i="34"/>
  <c r="Q47" i="34"/>
  <c r="AB48" i="34" s="1"/>
  <c r="AA48" i="34" s="1"/>
  <c r="K47" i="34"/>
  <c r="Z46" i="34"/>
  <c r="X46" i="34"/>
  <c r="Y46" i="34" s="1"/>
  <c r="T46" i="34"/>
  <c r="Q46" i="34"/>
  <c r="AB46" i="34" s="1"/>
  <c r="AA46" i="34" s="1"/>
  <c r="H46" i="34"/>
  <c r="I46" i="34" s="1"/>
  <c r="X45" i="34"/>
  <c r="Y45" i="34" s="1"/>
  <c r="T45" i="34"/>
  <c r="Q45" i="34"/>
  <c r="K45" i="34"/>
  <c r="AB44" i="34"/>
  <c r="AA44" i="34" s="1"/>
  <c r="Y44" i="34"/>
  <c r="X44" i="34"/>
  <c r="Z44" i="34" s="1"/>
  <c r="T44" i="34"/>
  <c r="Q44" i="34"/>
  <c r="AB45" i="34" s="1"/>
  <c r="AA45" i="34" s="1"/>
  <c r="K44" i="34"/>
  <c r="T43" i="34"/>
  <c r="Q43" i="34"/>
  <c r="K43" i="34"/>
  <c r="T42" i="34"/>
  <c r="Q42" i="34"/>
  <c r="AB42" i="34" s="1"/>
  <c r="AA42" i="34" s="1"/>
  <c r="K42" i="34"/>
  <c r="AB41" i="34"/>
  <c r="AA41" i="34" s="1"/>
  <c r="T41" i="34"/>
  <c r="Q41" i="34"/>
  <c r="K41" i="34"/>
  <c r="X40" i="34"/>
  <c r="Z40" i="34" s="1"/>
  <c r="T40" i="34"/>
  <c r="Q40" i="34"/>
  <c r="AB40" i="34" s="1"/>
  <c r="AA40" i="34" s="1"/>
  <c r="H40" i="34"/>
  <c r="T39" i="34"/>
  <c r="Q39" i="34"/>
  <c r="AB39" i="34" s="1"/>
  <c r="AA39" i="34" s="1"/>
  <c r="K39" i="34"/>
  <c r="AB38" i="34"/>
  <c r="AA38" i="34" s="1"/>
  <c r="T38" i="34"/>
  <c r="Q38" i="34"/>
  <c r="K38" i="34"/>
  <c r="X37" i="34"/>
  <c r="Z37" i="34" s="1"/>
  <c r="T37" i="34"/>
  <c r="Q37" i="34"/>
  <c r="X38" i="34" s="1"/>
  <c r="K37" i="34"/>
  <c r="T36" i="34"/>
  <c r="Q36" i="34"/>
  <c r="AB37" i="34" s="1"/>
  <c r="AA37" i="34" s="1"/>
  <c r="K36" i="34"/>
  <c r="T35" i="34"/>
  <c r="Q35" i="34"/>
  <c r="X36" i="34" s="1"/>
  <c r="K35" i="34"/>
  <c r="X34" i="34"/>
  <c r="Y34" i="34" s="1"/>
  <c r="T34" i="34"/>
  <c r="Q34" i="34"/>
  <c r="X35" i="34" s="1"/>
  <c r="H34" i="34"/>
  <c r="I34" i="34" s="1"/>
  <c r="T33" i="34"/>
  <c r="Q33" i="34"/>
  <c r="AB33" i="34" s="1"/>
  <c r="AA33" i="34" s="1"/>
  <c r="K33" i="34"/>
  <c r="T32" i="34"/>
  <c r="Q32" i="34"/>
  <c r="X33" i="34" s="1"/>
  <c r="K32" i="34"/>
  <c r="X31" i="34"/>
  <c r="Y31" i="34" s="1"/>
  <c r="T31" i="34"/>
  <c r="Q31" i="34"/>
  <c r="X32" i="34" s="1"/>
  <c r="K31" i="34"/>
  <c r="AB30" i="34"/>
  <c r="AA30" i="34" s="1"/>
  <c r="Y30" i="34"/>
  <c r="AC30" i="34" s="1"/>
  <c r="X30" i="34"/>
  <c r="Z30" i="34" s="1"/>
  <c r="T30" i="34"/>
  <c r="Q30" i="34"/>
  <c r="AB31" i="34" s="1"/>
  <c r="AA31" i="34" s="1"/>
  <c r="K30" i="34"/>
  <c r="T29" i="34"/>
  <c r="Q29" i="34"/>
  <c r="K29" i="34"/>
  <c r="T28" i="34"/>
  <c r="Q28" i="34"/>
  <c r="AB28" i="34" s="1"/>
  <c r="AA28" i="34" s="1"/>
  <c r="I28" i="34"/>
  <c r="H28" i="34"/>
  <c r="AB27" i="34"/>
  <c r="AA27" i="34" s="1"/>
  <c r="Y27" i="34"/>
  <c r="X27" i="34"/>
  <c r="Z27" i="34" s="1"/>
  <c r="T27" i="34"/>
  <c r="Q27" i="34"/>
  <c r="K27" i="34"/>
  <c r="T26" i="34"/>
  <c r="Q26" i="34"/>
  <c r="K26" i="34"/>
  <c r="T25" i="34"/>
  <c r="Q25" i="34"/>
  <c r="AB25" i="34" s="1"/>
  <c r="AA25" i="34" s="1"/>
  <c r="K25" i="34"/>
  <c r="AB24" i="34"/>
  <c r="AA24" i="34" s="1"/>
  <c r="T24" i="34"/>
  <c r="Q24" i="34"/>
  <c r="K24" i="34"/>
  <c r="X23" i="34"/>
  <c r="Z23" i="34" s="1"/>
  <c r="T23" i="34"/>
  <c r="Q23" i="34"/>
  <c r="X24" i="34" s="1"/>
  <c r="K23" i="34"/>
  <c r="T22" i="34"/>
  <c r="Q22" i="34"/>
  <c r="AB23" i="34" s="1"/>
  <c r="AA23" i="34" s="1"/>
  <c r="I22" i="34"/>
  <c r="H22" i="34"/>
  <c r="AB21" i="34"/>
  <c r="AA21" i="34" s="1"/>
  <c r="T21" i="34"/>
  <c r="Q21" i="34"/>
  <c r="K21" i="34"/>
  <c r="X20" i="34"/>
  <c r="Z20" i="34" s="1"/>
  <c r="T20" i="34"/>
  <c r="Q20" i="34"/>
  <c r="X21" i="34" s="1"/>
  <c r="K20" i="34"/>
  <c r="T19" i="34"/>
  <c r="Q19" i="34"/>
  <c r="AB20" i="34" s="1"/>
  <c r="AA20" i="34" s="1"/>
  <c r="K19" i="34"/>
  <c r="T18" i="34"/>
  <c r="Q18" i="34"/>
  <c r="X19" i="34" s="1"/>
  <c r="K18" i="34"/>
  <c r="X17" i="34"/>
  <c r="Y17" i="34" s="1"/>
  <c r="T17" i="34"/>
  <c r="Q17" i="34"/>
  <c r="X18" i="34" s="1"/>
  <c r="K17" i="34"/>
  <c r="AB16" i="34"/>
  <c r="AA16" i="34" s="1"/>
  <c r="Y16" i="34"/>
  <c r="X16" i="34"/>
  <c r="Z16" i="34" s="1"/>
  <c r="T16" i="34"/>
  <c r="Q16" i="34"/>
  <c r="I16" i="34"/>
  <c r="H16" i="34"/>
  <c r="T15" i="34"/>
  <c r="Q15" i="34"/>
  <c r="K15" i="34"/>
  <c r="X14" i="34"/>
  <c r="Y14" i="34" s="1"/>
  <c r="T14" i="34"/>
  <c r="Q14" i="34"/>
  <c r="X15" i="34" s="1"/>
  <c r="K14" i="34"/>
  <c r="T13" i="34"/>
  <c r="Q13" i="34"/>
  <c r="K13" i="34"/>
  <c r="T12" i="34"/>
  <c r="Q12" i="34"/>
  <c r="AB13" i="34" s="1"/>
  <c r="AA13" i="34" s="1"/>
  <c r="K12" i="34"/>
  <c r="T11" i="34"/>
  <c r="Q11" i="34"/>
  <c r="K11" i="34"/>
  <c r="T10" i="34"/>
  <c r="Q10" i="34"/>
  <c r="H10" i="34"/>
  <c r="T69" i="33"/>
  <c r="Q69" i="33"/>
  <c r="K69" i="33"/>
  <c r="X68" i="33"/>
  <c r="Z68" i="33" s="1"/>
  <c r="T68" i="33"/>
  <c r="Q68" i="33"/>
  <c r="AB69" i="33" s="1"/>
  <c r="AA69" i="33" s="1"/>
  <c r="K68" i="33"/>
  <c r="X67" i="33"/>
  <c r="Z67" i="33" s="1"/>
  <c r="T67" i="33"/>
  <c r="Q67" i="33"/>
  <c r="AB68" i="33" s="1"/>
  <c r="AA68" i="33" s="1"/>
  <c r="K67" i="33"/>
  <c r="T66" i="33"/>
  <c r="Q66" i="33"/>
  <c r="X66" i="33" s="1"/>
  <c r="K66" i="33"/>
  <c r="Z65" i="33"/>
  <c r="X65" i="33"/>
  <c r="Y65" i="33" s="1"/>
  <c r="T65" i="33"/>
  <c r="Q65" i="33"/>
  <c r="K65" i="33"/>
  <c r="AB64" i="33"/>
  <c r="AA64" i="33"/>
  <c r="Y64" i="33"/>
  <c r="AC64" i="33" s="1"/>
  <c r="X64" i="33"/>
  <c r="Z64" i="33" s="1"/>
  <c r="T64" i="33"/>
  <c r="Q64" i="33"/>
  <c r="AB65" i="33" s="1"/>
  <c r="AA65" i="33" s="1"/>
  <c r="I64" i="33"/>
  <c r="H64" i="33"/>
  <c r="T63" i="33"/>
  <c r="Q63" i="33"/>
  <c r="X63" i="33" s="1"/>
  <c r="K63" i="33"/>
  <c r="Z62" i="33"/>
  <c r="X62" i="33"/>
  <c r="Y62" i="33" s="1"/>
  <c r="T62" i="33"/>
  <c r="Q62" i="33"/>
  <c r="K62" i="33"/>
  <c r="AB61" i="33"/>
  <c r="AA61" i="33"/>
  <c r="Y61" i="33"/>
  <c r="AC61" i="33" s="1"/>
  <c r="X61" i="33"/>
  <c r="Z61" i="33" s="1"/>
  <c r="T61" i="33"/>
  <c r="Q61" i="33"/>
  <c r="AB62" i="33" s="1"/>
  <c r="AA62" i="33" s="1"/>
  <c r="K61" i="33"/>
  <c r="AB60" i="33"/>
  <c r="AA60" i="33" s="1"/>
  <c r="T60" i="33"/>
  <c r="Q60" i="33"/>
  <c r="K60" i="33"/>
  <c r="T59" i="33"/>
  <c r="Q59" i="33"/>
  <c r="X60" i="33" s="1"/>
  <c r="K59" i="33"/>
  <c r="T58" i="33"/>
  <c r="Q58" i="33"/>
  <c r="AB59" i="33" s="1"/>
  <c r="AA59" i="33" s="1"/>
  <c r="I58" i="33"/>
  <c r="H58" i="33"/>
  <c r="AB57" i="33"/>
  <c r="AA57" i="33" s="1"/>
  <c r="T57" i="33"/>
  <c r="Q57" i="33"/>
  <c r="K57" i="33"/>
  <c r="T56" i="33"/>
  <c r="Q56" i="33"/>
  <c r="X57" i="33" s="1"/>
  <c r="K56" i="33"/>
  <c r="T55" i="33"/>
  <c r="Q55" i="33"/>
  <c r="AB56" i="33" s="1"/>
  <c r="AA56" i="33" s="1"/>
  <c r="K55" i="33"/>
  <c r="X54" i="33"/>
  <c r="Z54" i="33" s="1"/>
  <c r="T54" i="33"/>
  <c r="Q54" i="33"/>
  <c r="X55" i="33" s="1"/>
  <c r="K54" i="33"/>
  <c r="X53" i="33"/>
  <c r="Z53" i="33" s="1"/>
  <c r="T53" i="33"/>
  <c r="Q53" i="33"/>
  <c r="AB54" i="33" s="1"/>
  <c r="AA54" i="33" s="1"/>
  <c r="K53" i="33"/>
  <c r="T52" i="33"/>
  <c r="Q52" i="33"/>
  <c r="X52" i="33" s="1"/>
  <c r="I52" i="33"/>
  <c r="H52" i="33"/>
  <c r="X51" i="33"/>
  <c r="Z51" i="33" s="1"/>
  <c r="T51" i="33"/>
  <c r="Q51" i="33"/>
  <c r="K51" i="33"/>
  <c r="X50" i="33"/>
  <c r="Z50" i="33" s="1"/>
  <c r="T50" i="33"/>
  <c r="Q50" i="33"/>
  <c r="AB51" i="33" s="1"/>
  <c r="AA51" i="33" s="1"/>
  <c r="K50" i="33"/>
  <c r="T49" i="33"/>
  <c r="Q49" i="33"/>
  <c r="X49" i="33" s="1"/>
  <c r="K49" i="33"/>
  <c r="Z48" i="33"/>
  <c r="X48" i="33"/>
  <c r="Y48" i="33" s="1"/>
  <c r="T48" i="33"/>
  <c r="Q48" i="33"/>
  <c r="K48" i="33"/>
  <c r="AB47" i="33"/>
  <c r="AA47" i="33"/>
  <c r="Y47" i="33"/>
  <c r="AC47" i="33" s="1"/>
  <c r="X47" i="33"/>
  <c r="Z47" i="33" s="1"/>
  <c r="T47" i="33"/>
  <c r="Q47" i="33"/>
  <c r="AB48" i="33" s="1"/>
  <c r="AA48" i="33" s="1"/>
  <c r="K47" i="33"/>
  <c r="AB46" i="33"/>
  <c r="AA46" i="33" s="1"/>
  <c r="AC46" i="33" s="1"/>
  <c r="Z46" i="33"/>
  <c r="Y46" i="33"/>
  <c r="X46" i="33"/>
  <c r="T46" i="33"/>
  <c r="Q46" i="33"/>
  <c r="I46" i="33"/>
  <c r="H46" i="33"/>
  <c r="Z45" i="33"/>
  <c r="X45" i="33"/>
  <c r="Y45" i="33" s="1"/>
  <c r="T45" i="33"/>
  <c r="Q45" i="33"/>
  <c r="K45" i="33"/>
  <c r="AB44" i="33"/>
  <c r="AA44" i="33"/>
  <c r="Y44" i="33"/>
  <c r="AC44" i="33" s="1"/>
  <c r="X44" i="33"/>
  <c r="Z44" i="33" s="1"/>
  <c r="T44" i="33"/>
  <c r="Q44" i="33"/>
  <c r="AB45" i="33" s="1"/>
  <c r="AA45" i="33" s="1"/>
  <c r="K44" i="33"/>
  <c r="AB43" i="33"/>
  <c r="AA43" i="33" s="1"/>
  <c r="T43" i="33"/>
  <c r="Q43" i="33"/>
  <c r="K43" i="33"/>
  <c r="T42" i="33"/>
  <c r="Q42" i="33"/>
  <c r="X43" i="33" s="1"/>
  <c r="K42" i="33"/>
  <c r="T41" i="33"/>
  <c r="Q41" i="33"/>
  <c r="AB42" i="33" s="1"/>
  <c r="AA42" i="33" s="1"/>
  <c r="K41" i="33"/>
  <c r="AB40" i="33"/>
  <c r="AA40" i="33" s="1"/>
  <c r="X40" i="33"/>
  <c r="Z40" i="33" s="1"/>
  <c r="T40" i="33"/>
  <c r="Q40" i="33"/>
  <c r="X41" i="33" s="1"/>
  <c r="H40" i="33"/>
  <c r="T39" i="33"/>
  <c r="Q39" i="33"/>
  <c r="K39" i="33"/>
  <c r="T38" i="33"/>
  <c r="Q38" i="33"/>
  <c r="AB39" i="33" s="1"/>
  <c r="AA39" i="33" s="1"/>
  <c r="K38" i="33"/>
  <c r="X37" i="33"/>
  <c r="Z37" i="33" s="1"/>
  <c r="T37" i="33"/>
  <c r="Q37" i="33"/>
  <c r="X38" i="33" s="1"/>
  <c r="K37" i="33"/>
  <c r="X36" i="33"/>
  <c r="Z36" i="33" s="1"/>
  <c r="T36" i="33"/>
  <c r="Q36" i="33"/>
  <c r="AB37" i="33" s="1"/>
  <c r="AA37" i="33" s="1"/>
  <c r="K36" i="33"/>
  <c r="T35" i="33"/>
  <c r="Q35" i="33"/>
  <c r="X35" i="33" s="1"/>
  <c r="K35" i="33"/>
  <c r="Z34" i="33"/>
  <c r="X34" i="33"/>
  <c r="Y34" i="33" s="1"/>
  <c r="T34" i="33"/>
  <c r="Q34" i="33"/>
  <c r="AB34" i="33" s="1"/>
  <c r="AA34" i="33" s="1"/>
  <c r="H34" i="33"/>
  <c r="I34" i="33" s="1"/>
  <c r="X33" i="33"/>
  <c r="Z33" i="33" s="1"/>
  <c r="T33" i="33"/>
  <c r="Q33" i="33"/>
  <c r="K33" i="33"/>
  <c r="T32" i="33"/>
  <c r="Q32" i="33"/>
  <c r="X32" i="33" s="1"/>
  <c r="K32" i="33"/>
  <c r="Z31" i="33"/>
  <c r="X31" i="33"/>
  <c r="Y31" i="33" s="1"/>
  <c r="T31" i="33"/>
  <c r="Q31" i="33"/>
  <c r="K31" i="33"/>
  <c r="AB30" i="33"/>
  <c r="AA30" i="33"/>
  <c r="Y30" i="33"/>
  <c r="AC30" i="33" s="1"/>
  <c r="X30" i="33"/>
  <c r="Z30" i="33" s="1"/>
  <c r="T30" i="33"/>
  <c r="Q30" i="33"/>
  <c r="AB31" i="33" s="1"/>
  <c r="AA31" i="33" s="1"/>
  <c r="K30" i="33"/>
  <c r="AB29" i="33"/>
  <c r="AA29" i="33" s="1"/>
  <c r="T29" i="33"/>
  <c r="Q29" i="33"/>
  <c r="K29" i="33"/>
  <c r="T28" i="33"/>
  <c r="Q28" i="33"/>
  <c r="AB28" i="33" s="1"/>
  <c r="AA28" i="33" s="1"/>
  <c r="H28" i="33"/>
  <c r="I28" i="33" s="1"/>
  <c r="AB27" i="33"/>
  <c r="AA27" i="33"/>
  <c r="X27" i="33"/>
  <c r="Z27" i="33" s="1"/>
  <c r="T27" i="33"/>
  <c r="Q27" i="33"/>
  <c r="K27" i="33"/>
  <c r="AB26" i="33"/>
  <c r="AA26" i="33" s="1"/>
  <c r="T26" i="33"/>
  <c r="Q26" i="33"/>
  <c r="K26" i="33"/>
  <c r="T25" i="33"/>
  <c r="Q25" i="33"/>
  <c r="X26" i="33" s="1"/>
  <c r="K25" i="33"/>
  <c r="T24" i="33"/>
  <c r="Q24" i="33"/>
  <c r="AB25" i="33" s="1"/>
  <c r="AA25" i="33" s="1"/>
  <c r="K24" i="33"/>
  <c r="X23" i="33"/>
  <c r="Z23" i="33" s="1"/>
  <c r="T23" i="33"/>
  <c r="Q23" i="33"/>
  <c r="X24" i="33" s="1"/>
  <c r="K23" i="33"/>
  <c r="X22" i="33"/>
  <c r="Z22" i="33" s="1"/>
  <c r="T22" i="33"/>
  <c r="Q22" i="33"/>
  <c r="AB23" i="33" s="1"/>
  <c r="AA23" i="33" s="1"/>
  <c r="H22" i="33"/>
  <c r="T21" i="33"/>
  <c r="Q21" i="33"/>
  <c r="AB21" i="33" s="1"/>
  <c r="AA21" i="33" s="1"/>
  <c r="K21" i="33"/>
  <c r="X20" i="33"/>
  <c r="Z20" i="33" s="1"/>
  <c r="T20" i="33"/>
  <c r="Q20" i="33"/>
  <c r="X21" i="33" s="1"/>
  <c r="K20" i="33"/>
  <c r="X19" i="33"/>
  <c r="Z19" i="33" s="1"/>
  <c r="T19" i="33"/>
  <c r="Q19" i="33"/>
  <c r="AB20" i="33" s="1"/>
  <c r="AA20" i="33" s="1"/>
  <c r="K19" i="33"/>
  <c r="T18" i="33"/>
  <c r="Q18" i="33"/>
  <c r="X18" i="33" s="1"/>
  <c r="K18" i="33"/>
  <c r="Z17" i="33"/>
  <c r="X17" i="33"/>
  <c r="Y17" i="33" s="1"/>
  <c r="T17" i="33"/>
  <c r="Q17" i="33"/>
  <c r="K17" i="33"/>
  <c r="AB16" i="33"/>
  <c r="AA16" i="33"/>
  <c r="Y16" i="33"/>
  <c r="AC16" i="33" s="1"/>
  <c r="X16" i="33"/>
  <c r="Z16" i="33" s="1"/>
  <c r="T16" i="33"/>
  <c r="Q16" i="33"/>
  <c r="AB17" i="33" s="1"/>
  <c r="AA17" i="33" s="1"/>
  <c r="I16" i="33"/>
  <c r="H16" i="33"/>
  <c r="T15" i="33"/>
  <c r="Q15" i="33"/>
  <c r="X15" i="33" s="1"/>
  <c r="K15" i="33"/>
  <c r="X14" i="33"/>
  <c r="Y14" i="33" s="1"/>
  <c r="T14" i="33"/>
  <c r="Q14" i="33"/>
  <c r="K14" i="33"/>
  <c r="AB13" i="33"/>
  <c r="AA13" i="33" s="1"/>
  <c r="X13" i="33"/>
  <c r="Z13" i="33" s="1"/>
  <c r="T13" i="33"/>
  <c r="Q13" i="33"/>
  <c r="AB14" i="33" s="1"/>
  <c r="AA14" i="33" s="1"/>
  <c r="K13" i="33"/>
  <c r="T12" i="33"/>
  <c r="Q12" i="33"/>
  <c r="K12" i="33"/>
  <c r="T11" i="33"/>
  <c r="Q11" i="33"/>
  <c r="K11" i="33"/>
  <c r="T10" i="33"/>
  <c r="Q10" i="33"/>
  <c r="H10" i="33"/>
  <c r="I10" i="33" s="1"/>
  <c r="T69" i="32"/>
  <c r="Q69" i="32"/>
  <c r="K69" i="32"/>
  <c r="X68" i="32"/>
  <c r="Z68" i="32" s="1"/>
  <c r="T68" i="32"/>
  <c r="Q68" i="32"/>
  <c r="AB69" i="32" s="1"/>
  <c r="AA69" i="32" s="1"/>
  <c r="K68" i="32"/>
  <c r="Y67" i="32"/>
  <c r="AC67" i="32" s="1"/>
  <c r="X67" i="32"/>
  <c r="Z67" i="32" s="1"/>
  <c r="T67" i="32"/>
  <c r="Q67" i="32"/>
  <c r="AB68" i="32" s="1"/>
  <c r="AA68" i="32" s="1"/>
  <c r="K67" i="32"/>
  <c r="Z66" i="32"/>
  <c r="Y66" i="32"/>
  <c r="AC66" i="32" s="1"/>
  <c r="X66" i="32"/>
  <c r="T66" i="32"/>
  <c r="Q66" i="32"/>
  <c r="AB67" i="32" s="1"/>
  <c r="AA67" i="32" s="1"/>
  <c r="K66" i="32"/>
  <c r="Z65" i="32"/>
  <c r="Y65" i="32"/>
  <c r="X65" i="32"/>
  <c r="T65" i="32"/>
  <c r="Q65" i="32"/>
  <c r="AB66" i="32" s="1"/>
  <c r="AA66" i="32" s="1"/>
  <c r="K65" i="32"/>
  <c r="AB64" i="32"/>
  <c r="AA64" i="32" s="1"/>
  <c r="Z64" i="32"/>
  <c r="Y64" i="32"/>
  <c r="X64" i="32"/>
  <c r="T64" i="32"/>
  <c r="Q64" i="32"/>
  <c r="AB65" i="32" s="1"/>
  <c r="AA65" i="32" s="1"/>
  <c r="I64" i="32"/>
  <c r="H64" i="32"/>
  <c r="Z63" i="32"/>
  <c r="Y63" i="32"/>
  <c r="AC63" i="32" s="1"/>
  <c r="X63" i="32"/>
  <c r="T63" i="32"/>
  <c r="Q63" i="32"/>
  <c r="K63" i="32"/>
  <c r="Z62" i="32"/>
  <c r="Y62" i="32"/>
  <c r="AC62" i="32" s="1"/>
  <c r="X62" i="32"/>
  <c r="T62" i="32"/>
  <c r="Q62" i="32"/>
  <c r="AB63" i="32" s="1"/>
  <c r="AA63" i="32" s="1"/>
  <c r="K62" i="32"/>
  <c r="AB61" i="32"/>
  <c r="AA61" i="32" s="1"/>
  <c r="Z61" i="32"/>
  <c r="Y61" i="32"/>
  <c r="AC61" i="32" s="1"/>
  <c r="X61" i="32"/>
  <c r="T61" i="32"/>
  <c r="Q61" i="32"/>
  <c r="AB62" i="32" s="1"/>
  <c r="AA62" i="32" s="1"/>
  <c r="K61" i="32"/>
  <c r="T60" i="32"/>
  <c r="Q60" i="32"/>
  <c r="K60" i="32"/>
  <c r="T59" i="32"/>
  <c r="Q59" i="32"/>
  <c r="X60" i="32" s="1"/>
  <c r="K59" i="32"/>
  <c r="T58" i="32"/>
  <c r="Q58" i="32"/>
  <c r="AB59" i="32" s="1"/>
  <c r="AA59" i="32" s="1"/>
  <c r="I58" i="32"/>
  <c r="H58" i="32"/>
  <c r="T57" i="32"/>
  <c r="Q57" i="32"/>
  <c r="K57" i="32"/>
  <c r="T56" i="32"/>
  <c r="Q56" i="32"/>
  <c r="X57" i="32" s="1"/>
  <c r="K56" i="32"/>
  <c r="T55" i="32"/>
  <c r="Q55" i="32"/>
  <c r="AB56" i="32" s="1"/>
  <c r="AA56" i="32" s="1"/>
  <c r="K55" i="32"/>
  <c r="X54" i="32"/>
  <c r="Z54" i="32" s="1"/>
  <c r="T54" i="32"/>
  <c r="Q54" i="32"/>
  <c r="AB55" i="32" s="1"/>
  <c r="AA55" i="32" s="1"/>
  <c r="K54" i="32"/>
  <c r="AB53" i="32"/>
  <c r="AA53" i="32" s="1"/>
  <c r="Y53" i="32"/>
  <c r="AC53" i="32" s="1"/>
  <c r="X53" i="32"/>
  <c r="Z53" i="32" s="1"/>
  <c r="T53" i="32"/>
  <c r="Q53" i="32"/>
  <c r="AB54" i="32" s="1"/>
  <c r="AA54" i="32" s="1"/>
  <c r="K53" i="32"/>
  <c r="Z52" i="32"/>
  <c r="Y52" i="32"/>
  <c r="AC52" i="32" s="1"/>
  <c r="X52" i="32"/>
  <c r="T52" i="32"/>
  <c r="Q52" i="32"/>
  <c r="AB52" i="32" s="1"/>
  <c r="AA52" i="32" s="1"/>
  <c r="I52" i="32"/>
  <c r="H52" i="32"/>
  <c r="X51" i="32"/>
  <c r="Z51" i="32" s="1"/>
  <c r="T51" i="32"/>
  <c r="Q51" i="32"/>
  <c r="K51" i="32"/>
  <c r="Y50" i="32"/>
  <c r="X50" i="32"/>
  <c r="Z50" i="32" s="1"/>
  <c r="T50" i="32"/>
  <c r="Q50" i="32"/>
  <c r="AB51" i="32" s="1"/>
  <c r="AA51" i="32" s="1"/>
  <c r="K50" i="32"/>
  <c r="Z49" i="32"/>
  <c r="Y49" i="32"/>
  <c r="AC49" i="32" s="1"/>
  <c r="X49" i="32"/>
  <c r="T49" i="32"/>
  <c r="Q49" i="32"/>
  <c r="K49" i="32"/>
  <c r="Z48" i="32"/>
  <c r="Y48" i="32"/>
  <c r="AC48" i="32" s="1"/>
  <c r="X48" i="32"/>
  <c r="T48" i="32"/>
  <c r="Q48" i="32"/>
  <c r="AB49" i="32" s="1"/>
  <c r="AA49" i="32" s="1"/>
  <c r="K48" i="32"/>
  <c r="AB47" i="32"/>
  <c r="AA47" i="32" s="1"/>
  <c r="Z47" i="32"/>
  <c r="Y47" i="32"/>
  <c r="AC47" i="32" s="1"/>
  <c r="X47" i="32"/>
  <c r="T47" i="32"/>
  <c r="Q47" i="32"/>
  <c r="AB48" i="32" s="1"/>
  <c r="AA48" i="32" s="1"/>
  <c r="K47" i="32"/>
  <c r="AB46" i="32"/>
  <c r="AA46" i="32" s="1"/>
  <c r="X46" i="32"/>
  <c r="Z46" i="32" s="1"/>
  <c r="T46" i="32"/>
  <c r="Q46" i="32"/>
  <c r="H46" i="32"/>
  <c r="I46" i="32" s="1"/>
  <c r="T45" i="32"/>
  <c r="Q45" i="32"/>
  <c r="X45" i="32" s="1"/>
  <c r="K45" i="32"/>
  <c r="AB44" i="32"/>
  <c r="AA44" i="32" s="1"/>
  <c r="Z44" i="32"/>
  <c r="X44" i="32"/>
  <c r="Y44" i="32" s="1"/>
  <c r="AC44" i="32" s="1"/>
  <c r="T44" i="32"/>
  <c r="Q44" i="32"/>
  <c r="AB45" i="32" s="1"/>
  <c r="AA45" i="32" s="1"/>
  <c r="K44" i="32"/>
  <c r="T43" i="32"/>
  <c r="Q43" i="32"/>
  <c r="K43" i="32"/>
  <c r="T42" i="32"/>
  <c r="Q42" i="32"/>
  <c r="X43" i="32" s="1"/>
  <c r="K42" i="32"/>
  <c r="T41" i="32"/>
  <c r="Q41" i="32"/>
  <c r="AB42" i="32" s="1"/>
  <c r="AA42" i="32" s="1"/>
  <c r="K41" i="32"/>
  <c r="X40" i="32"/>
  <c r="Z40" i="32" s="1"/>
  <c r="T40" i="32"/>
  <c r="Q40" i="32"/>
  <c r="AB41" i="32" s="1"/>
  <c r="AA41" i="32" s="1"/>
  <c r="H40" i="32"/>
  <c r="T39" i="32"/>
  <c r="Q39" i="32"/>
  <c r="K39" i="32"/>
  <c r="T38" i="32"/>
  <c r="Q38" i="32"/>
  <c r="AB39" i="32" s="1"/>
  <c r="AA39" i="32" s="1"/>
  <c r="K38" i="32"/>
  <c r="X37" i="32"/>
  <c r="Z37" i="32" s="1"/>
  <c r="T37" i="32"/>
  <c r="Q37" i="32"/>
  <c r="AB38" i="32" s="1"/>
  <c r="AA38" i="32" s="1"/>
  <c r="K37" i="32"/>
  <c r="Y36" i="32"/>
  <c r="X36" i="32"/>
  <c r="Z36" i="32" s="1"/>
  <c r="T36" i="32"/>
  <c r="Q36" i="32"/>
  <c r="K36" i="32"/>
  <c r="Z35" i="32"/>
  <c r="Y35" i="32"/>
  <c r="X35" i="32"/>
  <c r="T35" i="32"/>
  <c r="Q35" i="32"/>
  <c r="AB36" i="32" s="1"/>
  <c r="AA36" i="32" s="1"/>
  <c r="K35" i="32"/>
  <c r="T34" i="32"/>
  <c r="Q34" i="32"/>
  <c r="X34" i="32" s="1"/>
  <c r="I34" i="32"/>
  <c r="H34" i="32"/>
  <c r="Y33" i="32"/>
  <c r="AC33" i="32" s="1"/>
  <c r="X33" i="32"/>
  <c r="Z33" i="32" s="1"/>
  <c r="T33" i="32"/>
  <c r="Q33" i="32"/>
  <c r="K33" i="32"/>
  <c r="Z32" i="32"/>
  <c r="Y32" i="32"/>
  <c r="AC32" i="32" s="1"/>
  <c r="X32" i="32"/>
  <c r="T32" i="32"/>
  <c r="Q32" i="32"/>
  <c r="AB33" i="32" s="1"/>
  <c r="AA33" i="32" s="1"/>
  <c r="K32" i="32"/>
  <c r="Z31" i="32"/>
  <c r="Y31" i="32"/>
  <c r="AC31" i="32" s="1"/>
  <c r="X31" i="32"/>
  <c r="T31" i="32"/>
  <c r="Q31" i="32"/>
  <c r="AB32" i="32" s="1"/>
  <c r="AA32" i="32" s="1"/>
  <c r="K31" i="32"/>
  <c r="AB30" i="32"/>
  <c r="AA30" i="32" s="1"/>
  <c r="Z30" i="32"/>
  <c r="X30" i="32"/>
  <c r="Y30" i="32" s="1"/>
  <c r="T30" i="32"/>
  <c r="Q30" i="32"/>
  <c r="AB31" i="32" s="1"/>
  <c r="AA31" i="32" s="1"/>
  <c r="K30" i="32"/>
  <c r="T29" i="32"/>
  <c r="Q29" i="32"/>
  <c r="K29" i="32"/>
  <c r="T28" i="32"/>
  <c r="Q28" i="32"/>
  <c r="AB28" i="32" s="1"/>
  <c r="AA28" i="32" s="1"/>
  <c r="I28" i="32"/>
  <c r="H28" i="32"/>
  <c r="AB27" i="32"/>
  <c r="AA27" i="32" s="1"/>
  <c r="Z27" i="32"/>
  <c r="X27" i="32"/>
  <c r="Y27" i="32" s="1"/>
  <c r="AC27" i="32" s="1"/>
  <c r="T27" i="32"/>
  <c r="Q27" i="32"/>
  <c r="K27" i="32"/>
  <c r="T26" i="32"/>
  <c r="Q26" i="32"/>
  <c r="K26" i="32"/>
  <c r="T25" i="32"/>
  <c r="Q25" i="32"/>
  <c r="X26" i="32" s="1"/>
  <c r="K25" i="32"/>
  <c r="T24" i="32"/>
  <c r="Q24" i="32"/>
  <c r="AB25" i="32" s="1"/>
  <c r="AA25" i="32" s="1"/>
  <c r="K24" i="32"/>
  <c r="X23" i="32"/>
  <c r="Z23" i="32" s="1"/>
  <c r="T23" i="32"/>
  <c r="Q23" i="32"/>
  <c r="AB24" i="32" s="1"/>
  <c r="AA24" i="32" s="1"/>
  <c r="K23" i="32"/>
  <c r="AB22" i="32"/>
  <c r="AA22" i="32" s="1"/>
  <c r="Y22" i="32"/>
  <c r="AC22" i="32" s="1"/>
  <c r="X22" i="32"/>
  <c r="Z22" i="32" s="1"/>
  <c r="T22" i="32"/>
  <c r="Q22" i="32"/>
  <c r="I22" i="32"/>
  <c r="H22" i="32"/>
  <c r="T21" i="32"/>
  <c r="Q21" i="32"/>
  <c r="K21" i="32"/>
  <c r="X20" i="32"/>
  <c r="Z20" i="32" s="1"/>
  <c r="T20" i="32"/>
  <c r="Q20" i="32"/>
  <c r="AB21" i="32" s="1"/>
  <c r="AA21" i="32" s="1"/>
  <c r="K20" i="32"/>
  <c r="AB19" i="32"/>
  <c r="AA19" i="32" s="1"/>
  <c r="Y19" i="32"/>
  <c r="AC19" i="32" s="1"/>
  <c r="X19" i="32"/>
  <c r="Z19" i="32" s="1"/>
  <c r="T19" i="32"/>
  <c r="Q19" i="32"/>
  <c r="K19" i="32"/>
  <c r="Z18" i="32"/>
  <c r="Y18" i="32"/>
  <c r="X18" i="32"/>
  <c r="T18" i="32"/>
  <c r="Q18" i="32"/>
  <c r="K18" i="32"/>
  <c r="T17" i="32"/>
  <c r="Q17" i="32"/>
  <c r="X17" i="32" s="1"/>
  <c r="K17" i="32"/>
  <c r="AB16" i="32"/>
  <c r="AA16" i="32" s="1"/>
  <c r="Z16" i="32"/>
  <c r="X16" i="32"/>
  <c r="Y16" i="32" s="1"/>
  <c r="AC16" i="32" s="1"/>
  <c r="T16" i="32"/>
  <c r="Q16" i="32"/>
  <c r="AB17" i="32" s="1"/>
  <c r="AA17" i="32" s="1"/>
  <c r="H16" i="32"/>
  <c r="I16" i="32" s="1"/>
  <c r="X15" i="32"/>
  <c r="Z15" i="32" s="1"/>
  <c r="T15" i="32"/>
  <c r="Q15" i="32"/>
  <c r="K15" i="32"/>
  <c r="T14" i="32"/>
  <c r="Q14" i="32"/>
  <c r="X14" i="32" s="1"/>
  <c r="K14" i="32"/>
  <c r="T13" i="32"/>
  <c r="Q13" i="32"/>
  <c r="AB14" i="32" s="1"/>
  <c r="AA14" i="32" s="1"/>
  <c r="K13" i="32"/>
  <c r="T12" i="32"/>
  <c r="Q12" i="32"/>
  <c r="AB13" i="32" s="1"/>
  <c r="AA13" i="32" s="1"/>
  <c r="K12" i="32"/>
  <c r="T11" i="32"/>
  <c r="Q11" i="32"/>
  <c r="K11" i="32"/>
  <c r="T10" i="32"/>
  <c r="Q10" i="32"/>
  <c r="H10" i="32"/>
  <c r="I10" i="32" s="1"/>
  <c r="T69" i="31"/>
  <c r="Q69" i="31"/>
  <c r="K69" i="31"/>
  <c r="T68" i="31"/>
  <c r="Q68" i="31"/>
  <c r="AB69" i="31" s="1"/>
  <c r="AA69" i="31" s="1"/>
  <c r="K68" i="31"/>
  <c r="X67" i="31"/>
  <c r="Z67" i="31" s="1"/>
  <c r="T67" i="31"/>
  <c r="Q67" i="31"/>
  <c r="AB68" i="31" s="1"/>
  <c r="AA68" i="31" s="1"/>
  <c r="K67" i="31"/>
  <c r="Y66" i="31"/>
  <c r="X66" i="31"/>
  <c r="Z66" i="31" s="1"/>
  <c r="T66" i="31"/>
  <c r="Q66" i="31"/>
  <c r="AB67" i="31" s="1"/>
  <c r="AA67" i="31" s="1"/>
  <c r="K66" i="31"/>
  <c r="Z65" i="31"/>
  <c r="Y65" i="31"/>
  <c r="AC65" i="31" s="1"/>
  <c r="X65" i="31"/>
  <c r="T65" i="31"/>
  <c r="Q65" i="31"/>
  <c r="K65" i="31"/>
  <c r="Z64" i="31"/>
  <c r="Y64" i="31"/>
  <c r="X64" i="31"/>
  <c r="T64" i="31"/>
  <c r="Q64" i="31"/>
  <c r="AB65" i="31" s="1"/>
  <c r="AA65" i="31" s="1"/>
  <c r="I64" i="31"/>
  <c r="H64" i="31"/>
  <c r="Y63" i="31"/>
  <c r="X63" i="31"/>
  <c r="Z63" i="31" s="1"/>
  <c r="T63" i="31"/>
  <c r="Q63" i="31"/>
  <c r="AB63" i="31" s="1"/>
  <c r="AA63" i="31" s="1"/>
  <c r="K63" i="31"/>
  <c r="Z62" i="31"/>
  <c r="Y62" i="31"/>
  <c r="X62" i="31"/>
  <c r="T62" i="31"/>
  <c r="Q62" i="31"/>
  <c r="K62" i="31"/>
  <c r="Z61" i="31"/>
  <c r="Y61" i="31"/>
  <c r="X61" i="31"/>
  <c r="T61" i="31"/>
  <c r="Q61" i="31"/>
  <c r="AB62" i="31" s="1"/>
  <c r="AA62" i="31" s="1"/>
  <c r="K61" i="31"/>
  <c r="AB60" i="31"/>
  <c r="AA60" i="31" s="1"/>
  <c r="Z60" i="31"/>
  <c r="Y60" i="31"/>
  <c r="AC60" i="31" s="1"/>
  <c r="X60" i="31"/>
  <c r="T60" i="31"/>
  <c r="Q60" i="31"/>
  <c r="K60" i="31"/>
  <c r="T59" i="31"/>
  <c r="Q59" i="31"/>
  <c r="K59" i="31"/>
  <c r="T58" i="31"/>
  <c r="Q58" i="31"/>
  <c r="AB59" i="31" s="1"/>
  <c r="AA59" i="31" s="1"/>
  <c r="I58" i="31"/>
  <c r="H58" i="31"/>
  <c r="AB57" i="31"/>
  <c r="AA57" i="31" s="1"/>
  <c r="Z57" i="31"/>
  <c r="Y57" i="31"/>
  <c r="X57" i="31"/>
  <c r="T57" i="31"/>
  <c r="Q57" i="31"/>
  <c r="K57" i="31"/>
  <c r="T56" i="31"/>
  <c r="Q56" i="31"/>
  <c r="K56" i="31"/>
  <c r="T55" i="31"/>
  <c r="Q55" i="31"/>
  <c r="AB56" i="31" s="1"/>
  <c r="AA56" i="31" s="1"/>
  <c r="K55" i="31"/>
  <c r="T54" i="31"/>
  <c r="Q54" i="31"/>
  <c r="AB55" i="31" s="1"/>
  <c r="AA55" i="31" s="1"/>
  <c r="K54" i="31"/>
  <c r="X53" i="31"/>
  <c r="Z53" i="31" s="1"/>
  <c r="T53" i="31"/>
  <c r="Q53" i="31"/>
  <c r="AB54" i="31" s="1"/>
  <c r="AA54" i="31" s="1"/>
  <c r="K53" i="31"/>
  <c r="Y52" i="31"/>
  <c r="X52" i="31"/>
  <c r="Z52" i="31" s="1"/>
  <c r="T52" i="31"/>
  <c r="Q52" i="31"/>
  <c r="AB53" i="31" s="1"/>
  <c r="AA53" i="31" s="1"/>
  <c r="I52" i="31"/>
  <c r="H52" i="31"/>
  <c r="T51" i="31"/>
  <c r="Q51" i="31"/>
  <c r="K51" i="31"/>
  <c r="X50" i="31"/>
  <c r="Z50" i="31" s="1"/>
  <c r="T50" i="31"/>
  <c r="Q50" i="31"/>
  <c r="AB51" i="31" s="1"/>
  <c r="AA51" i="31" s="1"/>
  <c r="K50" i="31"/>
  <c r="Y49" i="31"/>
  <c r="X49" i="31"/>
  <c r="Z49" i="31" s="1"/>
  <c r="T49" i="31"/>
  <c r="Q49" i="31"/>
  <c r="AB50" i="31" s="1"/>
  <c r="AA50" i="31" s="1"/>
  <c r="K49" i="31"/>
  <c r="Z48" i="31"/>
  <c r="X48" i="31"/>
  <c r="Y48" i="31" s="1"/>
  <c r="T48" i="31"/>
  <c r="Q48" i="31"/>
  <c r="K48" i="31"/>
  <c r="X47" i="31"/>
  <c r="Z47" i="31" s="1"/>
  <c r="T47" i="31"/>
  <c r="Q47" i="31"/>
  <c r="AB48" i="31" s="1"/>
  <c r="AA48" i="31" s="1"/>
  <c r="K47" i="31"/>
  <c r="AB46" i="31"/>
  <c r="AA46" i="31" s="1"/>
  <c r="Z46" i="31"/>
  <c r="Y46" i="31"/>
  <c r="AC46" i="31" s="1"/>
  <c r="X46" i="31"/>
  <c r="T46" i="31"/>
  <c r="Q46" i="31"/>
  <c r="I46" i="31"/>
  <c r="H46" i="31"/>
  <c r="Z45" i="31"/>
  <c r="X45" i="31"/>
  <c r="Y45" i="31" s="1"/>
  <c r="AC45" i="31" s="1"/>
  <c r="T45" i="31"/>
  <c r="Q45" i="31"/>
  <c r="K45" i="31"/>
  <c r="X44" i="31"/>
  <c r="Z44" i="31" s="1"/>
  <c r="T44" i="31"/>
  <c r="Q44" i="31"/>
  <c r="AB45" i="31" s="1"/>
  <c r="AA45" i="31" s="1"/>
  <c r="K44" i="31"/>
  <c r="AB43" i="31"/>
  <c r="AA43" i="31" s="1"/>
  <c r="Z43" i="31"/>
  <c r="Y43" i="31"/>
  <c r="X43" i="31"/>
  <c r="T43" i="31"/>
  <c r="Q43" i="31"/>
  <c r="K43" i="31"/>
  <c r="T42" i="31"/>
  <c r="Q42" i="31"/>
  <c r="K42" i="31"/>
  <c r="T41" i="31"/>
  <c r="Q41" i="31"/>
  <c r="AB42" i="31" s="1"/>
  <c r="AA42" i="31" s="1"/>
  <c r="K41" i="31"/>
  <c r="AB40" i="31"/>
  <c r="AA40" i="31" s="1"/>
  <c r="T40" i="31"/>
  <c r="Q40" i="31"/>
  <c r="X41" i="31" s="1"/>
  <c r="H40" i="31"/>
  <c r="I40" i="31" s="1"/>
  <c r="T39" i="31"/>
  <c r="Q39" i="31"/>
  <c r="K39" i="31"/>
  <c r="T38" i="31"/>
  <c r="Q38" i="31"/>
  <c r="AB39" i="31" s="1"/>
  <c r="AA39" i="31" s="1"/>
  <c r="K38" i="31"/>
  <c r="T37" i="31"/>
  <c r="Q37" i="31"/>
  <c r="X38" i="31" s="1"/>
  <c r="K37" i="31"/>
  <c r="X36" i="31"/>
  <c r="Z36" i="31" s="1"/>
  <c r="T36" i="31"/>
  <c r="Q36" i="31"/>
  <c r="AB37" i="31" s="1"/>
  <c r="AA37" i="31" s="1"/>
  <c r="K36" i="31"/>
  <c r="T35" i="31"/>
  <c r="Q35" i="31"/>
  <c r="X35" i="31" s="1"/>
  <c r="K35" i="31"/>
  <c r="Z34" i="31"/>
  <c r="X34" i="31"/>
  <c r="Y34" i="31" s="1"/>
  <c r="T34" i="31"/>
  <c r="Q34" i="31"/>
  <c r="AB34" i="31" s="1"/>
  <c r="AA34" i="31" s="1"/>
  <c r="H34" i="31"/>
  <c r="I34" i="31" s="1"/>
  <c r="X33" i="31"/>
  <c r="Z33" i="31" s="1"/>
  <c r="T33" i="31"/>
  <c r="Q33" i="31"/>
  <c r="K33" i="31"/>
  <c r="T32" i="31"/>
  <c r="Q32" i="31"/>
  <c r="X32" i="31" s="1"/>
  <c r="K32" i="31"/>
  <c r="Z31" i="31"/>
  <c r="X31" i="31"/>
  <c r="Y31" i="31" s="1"/>
  <c r="T31" i="31"/>
  <c r="Q31" i="31"/>
  <c r="K31" i="31"/>
  <c r="X30" i="31"/>
  <c r="Z30" i="31" s="1"/>
  <c r="T30" i="31"/>
  <c r="Q30" i="31"/>
  <c r="AB31" i="31" s="1"/>
  <c r="AA31" i="31" s="1"/>
  <c r="K30" i="31"/>
  <c r="AB29" i="31"/>
  <c r="AA29" i="31" s="1"/>
  <c r="Z29" i="31"/>
  <c r="Y29" i="31"/>
  <c r="AC29" i="31" s="1"/>
  <c r="X29" i="31"/>
  <c r="T29" i="31"/>
  <c r="Q29" i="31"/>
  <c r="K29" i="31"/>
  <c r="AB28" i="31"/>
  <c r="AA28" i="31"/>
  <c r="Z28" i="31"/>
  <c r="X28" i="31"/>
  <c r="Y28" i="31" s="1"/>
  <c r="AC28" i="31" s="1"/>
  <c r="T28" i="31"/>
  <c r="Q28" i="31"/>
  <c r="H28" i="31"/>
  <c r="I28" i="31" s="1"/>
  <c r="X27" i="31"/>
  <c r="Z27" i="31" s="1"/>
  <c r="T27" i="31"/>
  <c r="Q27" i="31"/>
  <c r="AB27" i="31" s="1"/>
  <c r="AA27" i="31" s="1"/>
  <c r="K27" i="31"/>
  <c r="AB26" i="31"/>
  <c r="AA26" i="31" s="1"/>
  <c r="Z26" i="31"/>
  <c r="Y26" i="31"/>
  <c r="X26" i="31"/>
  <c r="T26" i="31"/>
  <c r="Q26" i="31"/>
  <c r="K26" i="31"/>
  <c r="T25" i="31"/>
  <c r="Q25" i="31"/>
  <c r="K25" i="31"/>
  <c r="T24" i="31"/>
  <c r="Q24" i="31"/>
  <c r="AB25" i="31" s="1"/>
  <c r="AA25" i="31" s="1"/>
  <c r="K24" i="31"/>
  <c r="AB23" i="31"/>
  <c r="AA23" i="31" s="1"/>
  <c r="T23" i="31"/>
  <c r="Q23" i="31"/>
  <c r="X24" i="31" s="1"/>
  <c r="K23" i="31"/>
  <c r="X22" i="31"/>
  <c r="Z22" i="31" s="1"/>
  <c r="T22" i="31"/>
  <c r="Q22" i="31"/>
  <c r="AB22" i="31" s="1"/>
  <c r="AA22" i="31" s="1"/>
  <c r="H22" i="31"/>
  <c r="T21" i="31"/>
  <c r="Q21" i="31"/>
  <c r="AB21" i="31" s="1"/>
  <c r="AA21" i="31" s="1"/>
  <c r="K21" i="31"/>
  <c r="AB20" i="31"/>
  <c r="AA20" i="31" s="1"/>
  <c r="T20" i="31"/>
  <c r="Q20" i="31"/>
  <c r="X21" i="31" s="1"/>
  <c r="K20" i="31"/>
  <c r="X19" i="31"/>
  <c r="Z19" i="31" s="1"/>
  <c r="T19" i="31"/>
  <c r="Q19" i="31"/>
  <c r="X20" i="31" s="1"/>
  <c r="K19" i="31"/>
  <c r="T18" i="31"/>
  <c r="Q18" i="31"/>
  <c r="X18" i="31" s="1"/>
  <c r="K18" i="31"/>
  <c r="Z17" i="31"/>
  <c r="X17" i="31"/>
  <c r="Y17" i="31" s="1"/>
  <c r="AC17" i="31" s="1"/>
  <c r="T17" i="31"/>
  <c r="Q17" i="31"/>
  <c r="K17" i="31"/>
  <c r="X16" i="31"/>
  <c r="Z16" i="31" s="1"/>
  <c r="T16" i="31"/>
  <c r="Q16" i="31"/>
  <c r="AB17" i="31" s="1"/>
  <c r="AA17" i="31" s="1"/>
  <c r="H16" i="31"/>
  <c r="I16" i="31" s="1"/>
  <c r="T15" i="31"/>
  <c r="Q15" i="31"/>
  <c r="X15" i="31" s="1"/>
  <c r="K15" i="31"/>
  <c r="X14" i="31"/>
  <c r="Y14" i="31" s="1"/>
  <c r="T14" i="31"/>
  <c r="Q14" i="31"/>
  <c r="AB15" i="31" s="1"/>
  <c r="AA15" i="31" s="1"/>
  <c r="K14" i="31"/>
  <c r="T13" i="31"/>
  <c r="Q13" i="31"/>
  <c r="AB14" i="31" s="1"/>
  <c r="AA14" i="31" s="1"/>
  <c r="K13" i="31"/>
  <c r="T12" i="31"/>
  <c r="Q12" i="31"/>
  <c r="AB13" i="31" s="1"/>
  <c r="AA13" i="31" s="1"/>
  <c r="K12" i="31"/>
  <c r="T11" i="31"/>
  <c r="Q11" i="31"/>
  <c r="K11" i="31"/>
  <c r="T10" i="31"/>
  <c r="Q10" i="31"/>
  <c r="I10" i="31"/>
  <c r="H10" i="31"/>
  <c r="T69" i="30"/>
  <c r="Q69" i="30"/>
  <c r="AB69" i="30" s="1"/>
  <c r="AA69" i="30" s="1"/>
  <c r="K69" i="30"/>
  <c r="T68" i="30"/>
  <c r="Q68" i="30"/>
  <c r="K68" i="30"/>
  <c r="X67" i="30"/>
  <c r="Z67" i="30" s="1"/>
  <c r="T67" i="30"/>
  <c r="Q67" i="30"/>
  <c r="AB68" i="30" s="1"/>
  <c r="AA68" i="30" s="1"/>
  <c r="K67" i="30"/>
  <c r="Y66" i="30"/>
  <c r="X66" i="30"/>
  <c r="Z66" i="30" s="1"/>
  <c r="T66" i="30"/>
  <c r="Q66" i="30"/>
  <c r="AB67" i="30" s="1"/>
  <c r="AA67" i="30" s="1"/>
  <c r="K66" i="30"/>
  <c r="AB65" i="30"/>
  <c r="AA65" i="30" s="1"/>
  <c r="Z65" i="30"/>
  <c r="X65" i="30"/>
  <c r="Y65" i="30" s="1"/>
  <c r="AC65" i="30" s="1"/>
  <c r="T65" i="30"/>
  <c r="Q65" i="30"/>
  <c r="AB66" i="30" s="1"/>
  <c r="AA66" i="30" s="1"/>
  <c r="K65" i="30"/>
  <c r="AB64" i="30"/>
  <c r="AA64" i="30"/>
  <c r="Z64" i="30"/>
  <c r="Y64" i="30"/>
  <c r="AC64" i="30" s="1"/>
  <c r="X64" i="30"/>
  <c r="T64" i="30"/>
  <c r="Q64" i="30"/>
  <c r="I64" i="30"/>
  <c r="H64" i="30"/>
  <c r="Y63" i="30"/>
  <c r="AC63" i="30" s="1"/>
  <c r="X63" i="30"/>
  <c r="Z63" i="30" s="1"/>
  <c r="T63" i="30"/>
  <c r="Q63" i="30"/>
  <c r="K63" i="30"/>
  <c r="AB62" i="30"/>
  <c r="AA62" i="30" s="1"/>
  <c r="Z62" i="30"/>
  <c r="X62" i="30"/>
  <c r="Y62" i="30" s="1"/>
  <c r="AC62" i="30" s="1"/>
  <c r="T62" i="30"/>
  <c r="Q62" i="30"/>
  <c r="AB63" i="30" s="1"/>
  <c r="AA63" i="30" s="1"/>
  <c r="K62" i="30"/>
  <c r="T61" i="30"/>
  <c r="Q61" i="30"/>
  <c r="K61" i="30"/>
  <c r="AB60" i="30"/>
  <c r="AA60" i="30" s="1"/>
  <c r="T60" i="30"/>
  <c r="Q60" i="30"/>
  <c r="X61" i="30" s="1"/>
  <c r="K60" i="30"/>
  <c r="T59" i="30"/>
  <c r="Q59" i="30"/>
  <c r="K59" i="30"/>
  <c r="T58" i="30"/>
  <c r="Q58" i="30"/>
  <c r="AB59" i="30" s="1"/>
  <c r="AA59" i="30" s="1"/>
  <c r="H58" i="30"/>
  <c r="AB57" i="30"/>
  <c r="AA57" i="30" s="1"/>
  <c r="T57" i="30"/>
  <c r="Q57" i="30"/>
  <c r="X57" i="30" s="1"/>
  <c r="K57" i="30"/>
  <c r="T56" i="30"/>
  <c r="Q56" i="30"/>
  <c r="K56" i="30"/>
  <c r="T55" i="30"/>
  <c r="Q55" i="30"/>
  <c r="AB56" i="30" s="1"/>
  <c r="AA56" i="30" s="1"/>
  <c r="K55" i="30"/>
  <c r="T54" i="30"/>
  <c r="Q54" i="30"/>
  <c r="K54" i="30"/>
  <c r="X53" i="30"/>
  <c r="Z53" i="30" s="1"/>
  <c r="T53" i="30"/>
  <c r="Q53" i="30"/>
  <c r="AB54" i="30" s="1"/>
  <c r="AA54" i="30" s="1"/>
  <c r="K53" i="30"/>
  <c r="Y52" i="30"/>
  <c r="AC52" i="30" s="1"/>
  <c r="X52" i="30"/>
  <c r="Z52" i="30" s="1"/>
  <c r="T52" i="30"/>
  <c r="Q52" i="30"/>
  <c r="AB52" i="30" s="1"/>
  <c r="AA52" i="30" s="1"/>
  <c r="I52" i="30"/>
  <c r="H52" i="30"/>
  <c r="T51" i="30"/>
  <c r="Q51" i="30"/>
  <c r="K51" i="30"/>
  <c r="X50" i="30"/>
  <c r="Z50" i="30" s="1"/>
  <c r="T50" i="30"/>
  <c r="Q50" i="30"/>
  <c r="AB51" i="30" s="1"/>
  <c r="AA51" i="30" s="1"/>
  <c r="K50" i="30"/>
  <c r="Y49" i="30"/>
  <c r="X49" i="30"/>
  <c r="Z49" i="30" s="1"/>
  <c r="T49" i="30"/>
  <c r="Q49" i="30"/>
  <c r="K49" i="30"/>
  <c r="AB48" i="30"/>
  <c r="AA48" i="30" s="1"/>
  <c r="Z48" i="30"/>
  <c r="X48" i="30"/>
  <c r="Y48" i="30" s="1"/>
  <c r="T48" i="30"/>
  <c r="Q48" i="30"/>
  <c r="AB49" i="30" s="1"/>
  <c r="AA49" i="30" s="1"/>
  <c r="K48" i="30"/>
  <c r="T47" i="30"/>
  <c r="Q47" i="30"/>
  <c r="K47" i="30"/>
  <c r="AB46" i="30"/>
  <c r="AA46" i="30" s="1"/>
  <c r="T46" i="30"/>
  <c r="Q46" i="30"/>
  <c r="X47" i="30" s="1"/>
  <c r="H46" i="30"/>
  <c r="I46" i="30" s="1"/>
  <c r="AB45" i="30"/>
  <c r="AA45" i="30" s="1"/>
  <c r="Z45" i="30"/>
  <c r="X45" i="30"/>
  <c r="Y45" i="30" s="1"/>
  <c r="T45" i="30"/>
  <c r="Q45" i="30"/>
  <c r="K45" i="30"/>
  <c r="T44" i="30"/>
  <c r="Q44" i="30"/>
  <c r="K44" i="30"/>
  <c r="AB43" i="30"/>
  <c r="AA43" i="30" s="1"/>
  <c r="T43" i="30"/>
  <c r="Q43" i="30"/>
  <c r="X44" i="30" s="1"/>
  <c r="K43" i="30"/>
  <c r="T42" i="30"/>
  <c r="Q42" i="30"/>
  <c r="K42" i="30"/>
  <c r="T41" i="30"/>
  <c r="Q41" i="30"/>
  <c r="AB42" i="30" s="1"/>
  <c r="AA42" i="30" s="1"/>
  <c r="K41" i="30"/>
  <c r="T40" i="30"/>
  <c r="Q40" i="30"/>
  <c r="AB40" i="30" s="1"/>
  <c r="AA40" i="30" s="1"/>
  <c r="I40" i="30"/>
  <c r="H40" i="30"/>
  <c r="T39" i="30"/>
  <c r="Q39" i="30"/>
  <c r="K39" i="30"/>
  <c r="T38" i="30"/>
  <c r="Q38" i="30"/>
  <c r="AB39" i="30" s="1"/>
  <c r="AA39" i="30" s="1"/>
  <c r="K38" i="30"/>
  <c r="T37" i="30"/>
  <c r="Q37" i="30"/>
  <c r="K37" i="30"/>
  <c r="X36" i="30"/>
  <c r="Z36" i="30" s="1"/>
  <c r="T36" i="30"/>
  <c r="Q36" i="30"/>
  <c r="AB37" i="30" s="1"/>
  <c r="AA37" i="30" s="1"/>
  <c r="K36" i="30"/>
  <c r="Y35" i="30"/>
  <c r="AC35" i="30" s="1"/>
  <c r="X35" i="30"/>
  <c r="Z35" i="30" s="1"/>
  <c r="T35" i="30"/>
  <c r="Q35" i="30"/>
  <c r="K35" i="30"/>
  <c r="AB34" i="30"/>
  <c r="AA34" i="30" s="1"/>
  <c r="Z34" i="30"/>
  <c r="X34" i="30"/>
  <c r="Y34" i="30" s="1"/>
  <c r="AC34" i="30" s="1"/>
  <c r="T34" i="30"/>
  <c r="Q34" i="30"/>
  <c r="AB35" i="30" s="1"/>
  <c r="AA35" i="30" s="1"/>
  <c r="H34" i="30"/>
  <c r="I34" i="30" s="1"/>
  <c r="X33" i="30"/>
  <c r="Z33" i="30" s="1"/>
  <c r="T33" i="30"/>
  <c r="Q33" i="30"/>
  <c r="AB33" i="30" s="1"/>
  <c r="AA33" i="30" s="1"/>
  <c r="K33" i="30"/>
  <c r="Y32" i="30"/>
  <c r="AC32" i="30" s="1"/>
  <c r="X32" i="30"/>
  <c r="Z32" i="30" s="1"/>
  <c r="T32" i="30"/>
  <c r="Q32" i="30"/>
  <c r="K32" i="30"/>
  <c r="AB31" i="30"/>
  <c r="AA31" i="30" s="1"/>
  <c r="Z31" i="30"/>
  <c r="X31" i="30"/>
  <c r="Y31" i="30" s="1"/>
  <c r="T31" i="30"/>
  <c r="Q31" i="30"/>
  <c r="AB32" i="30" s="1"/>
  <c r="AA32" i="30" s="1"/>
  <c r="K31" i="30"/>
  <c r="T30" i="30"/>
  <c r="Q30" i="30"/>
  <c r="K30" i="30"/>
  <c r="AB29" i="30"/>
  <c r="AA29" i="30" s="1"/>
  <c r="T29" i="30"/>
  <c r="Q29" i="30"/>
  <c r="X30" i="30" s="1"/>
  <c r="K29" i="30"/>
  <c r="AB28" i="30"/>
  <c r="AA28" i="30"/>
  <c r="T28" i="30"/>
  <c r="Q28" i="30"/>
  <c r="X28" i="30" s="1"/>
  <c r="I28" i="30"/>
  <c r="H28" i="30"/>
  <c r="T27" i="30"/>
  <c r="Q27" i="30"/>
  <c r="K27" i="30"/>
  <c r="AB26" i="30"/>
  <c r="AA26" i="30" s="1"/>
  <c r="T26" i="30"/>
  <c r="Q26" i="30"/>
  <c r="X27" i="30" s="1"/>
  <c r="K26" i="30"/>
  <c r="T25" i="30"/>
  <c r="Q25" i="30"/>
  <c r="K25" i="30"/>
  <c r="T24" i="30"/>
  <c r="Q24" i="30"/>
  <c r="AB25" i="30" s="1"/>
  <c r="AA25" i="30" s="1"/>
  <c r="K24" i="30"/>
  <c r="T23" i="30"/>
  <c r="Q23" i="30"/>
  <c r="K23" i="30"/>
  <c r="X22" i="30"/>
  <c r="Z22" i="30" s="1"/>
  <c r="T22" i="30"/>
  <c r="Q22" i="30"/>
  <c r="AB23" i="30" s="1"/>
  <c r="AA23" i="30" s="1"/>
  <c r="H22" i="30"/>
  <c r="T21" i="30"/>
  <c r="Q21" i="30"/>
  <c r="AB21" i="30" s="1"/>
  <c r="AA21" i="30" s="1"/>
  <c r="K21" i="30"/>
  <c r="T20" i="30"/>
  <c r="Q20" i="30"/>
  <c r="K20" i="30"/>
  <c r="X19" i="30"/>
  <c r="Z19" i="30" s="1"/>
  <c r="T19" i="30"/>
  <c r="Q19" i="30"/>
  <c r="AB20" i="30" s="1"/>
  <c r="AA20" i="30" s="1"/>
  <c r="K19" i="30"/>
  <c r="Y18" i="30"/>
  <c r="X18" i="30"/>
  <c r="Z18" i="30" s="1"/>
  <c r="T18" i="30"/>
  <c r="Q18" i="30"/>
  <c r="K18" i="30"/>
  <c r="AB17" i="30"/>
  <c r="AA17" i="30" s="1"/>
  <c r="Z17" i="30"/>
  <c r="X17" i="30"/>
  <c r="Y17" i="30" s="1"/>
  <c r="AC17" i="30" s="1"/>
  <c r="T17" i="30"/>
  <c r="Q17" i="30"/>
  <c r="AB18" i="30" s="1"/>
  <c r="AA18" i="30" s="1"/>
  <c r="K17" i="30"/>
  <c r="AB16" i="30"/>
  <c r="AA16" i="30"/>
  <c r="Z16" i="30"/>
  <c r="Y16" i="30"/>
  <c r="AC16" i="30" s="1"/>
  <c r="X16" i="30"/>
  <c r="T16" i="30"/>
  <c r="Q16" i="30"/>
  <c r="I16" i="30"/>
  <c r="H16" i="30"/>
  <c r="X15" i="30"/>
  <c r="Z15" i="30" s="1"/>
  <c r="T15" i="30"/>
  <c r="Q15" i="30"/>
  <c r="K15" i="30"/>
  <c r="AB14" i="30"/>
  <c r="AA14" i="30" s="1"/>
  <c r="X14" i="30"/>
  <c r="Y14" i="30" s="1"/>
  <c r="T14" i="30"/>
  <c r="Q14" i="30"/>
  <c r="AB15" i="30" s="1"/>
  <c r="AA15" i="30" s="1"/>
  <c r="K14" i="30"/>
  <c r="T13" i="30"/>
  <c r="Q13" i="30"/>
  <c r="K13" i="30"/>
  <c r="T12" i="30"/>
  <c r="Q12" i="30"/>
  <c r="X13" i="30" s="1"/>
  <c r="K12" i="30"/>
  <c r="T11" i="30"/>
  <c r="Q11" i="30"/>
  <c r="K11" i="30"/>
  <c r="T10" i="30"/>
  <c r="Q10" i="30"/>
  <c r="H10" i="30"/>
  <c r="T69" i="29"/>
  <c r="Q69" i="29"/>
  <c r="K69" i="29"/>
  <c r="X68" i="29"/>
  <c r="Z68" i="29" s="1"/>
  <c r="T68" i="29"/>
  <c r="Q68" i="29"/>
  <c r="AB69" i="29" s="1"/>
  <c r="AA69" i="29" s="1"/>
  <c r="K68" i="29"/>
  <c r="AB67" i="29"/>
  <c r="AA67" i="29"/>
  <c r="X67" i="29"/>
  <c r="Z67" i="29" s="1"/>
  <c r="T67" i="29"/>
  <c r="Q67" i="29"/>
  <c r="AB68" i="29" s="1"/>
  <c r="AA68" i="29" s="1"/>
  <c r="K67" i="29"/>
  <c r="AB66" i="29"/>
  <c r="AA66" i="29" s="1"/>
  <c r="Z66" i="29"/>
  <c r="Y66" i="29"/>
  <c r="X66" i="29"/>
  <c r="T66" i="29"/>
  <c r="Q66" i="29"/>
  <c r="K66" i="29"/>
  <c r="T65" i="29"/>
  <c r="Q65" i="29"/>
  <c r="K65" i="29"/>
  <c r="AB64" i="29"/>
  <c r="AA64" i="29"/>
  <c r="T64" i="29"/>
  <c r="Q64" i="29"/>
  <c r="X65" i="29" s="1"/>
  <c r="H64" i="29"/>
  <c r="I64" i="29" s="1"/>
  <c r="AB63" i="29"/>
  <c r="AA63" i="29" s="1"/>
  <c r="Z63" i="29"/>
  <c r="Y63" i="29"/>
  <c r="AC63" i="29" s="1"/>
  <c r="X63" i="29"/>
  <c r="T63" i="29"/>
  <c r="Q63" i="29"/>
  <c r="K63" i="29"/>
  <c r="T62" i="29"/>
  <c r="Q62" i="29"/>
  <c r="K62" i="29"/>
  <c r="AB61" i="29"/>
  <c r="AA61" i="29"/>
  <c r="T61" i="29"/>
  <c r="Q61" i="29"/>
  <c r="X62" i="29" s="1"/>
  <c r="K61" i="29"/>
  <c r="AB60" i="29"/>
  <c r="AA60" i="29" s="1"/>
  <c r="T60" i="29"/>
  <c r="Q60" i="29"/>
  <c r="K60" i="29"/>
  <c r="T59" i="29"/>
  <c r="Q59" i="29"/>
  <c r="X60" i="29" s="1"/>
  <c r="K59" i="29"/>
  <c r="T58" i="29"/>
  <c r="Q58" i="29"/>
  <c r="AB59" i="29" s="1"/>
  <c r="AA59" i="29" s="1"/>
  <c r="I58" i="29"/>
  <c r="H58" i="29"/>
  <c r="AB57" i="29"/>
  <c r="AA57" i="29" s="1"/>
  <c r="T57" i="29"/>
  <c r="Q57" i="29"/>
  <c r="K57" i="29"/>
  <c r="T56" i="29"/>
  <c r="Q56" i="29"/>
  <c r="X57" i="29" s="1"/>
  <c r="K56" i="29"/>
  <c r="T55" i="29"/>
  <c r="Q55" i="29"/>
  <c r="AB56" i="29" s="1"/>
  <c r="AA56" i="29" s="1"/>
  <c r="K55" i="29"/>
  <c r="X54" i="29"/>
  <c r="Z54" i="29" s="1"/>
  <c r="T54" i="29"/>
  <c r="Q54" i="29"/>
  <c r="AB55" i="29" s="1"/>
  <c r="AA55" i="29" s="1"/>
  <c r="K54" i="29"/>
  <c r="AB53" i="29"/>
  <c r="AA53" i="29"/>
  <c r="X53" i="29"/>
  <c r="Z53" i="29" s="1"/>
  <c r="T53" i="29"/>
  <c r="Q53" i="29"/>
  <c r="K53" i="29"/>
  <c r="AB52" i="29"/>
  <c r="AA52" i="29" s="1"/>
  <c r="Z52" i="29"/>
  <c r="Y52" i="29"/>
  <c r="X52" i="29"/>
  <c r="T52" i="29"/>
  <c r="Q52" i="29"/>
  <c r="I52" i="29"/>
  <c r="H52" i="29"/>
  <c r="X51" i="29"/>
  <c r="Z51" i="29" s="1"/>
  <c r="T51" i="29"/>
  <c r="Q51" i="29"/>
  <c r="K51" i="29"/>
  <c r="AB50" i="29"/>
  <c r="AA50" i="29"/>
  <c r="X50" i="29"/>
  <c r="Z50" i="29" s="1"/>
  <c r="T50" i="29"/>
  <c r="Q50" i="29"/>
  <c r="AB51" i="29" s="1"/>
  <c r="AA51" i="29" s="1"/>
  <c r="K50" i="29"/>
  <c r="AB49" i="29"/>
  <c r="AA49" i="29" s="1"/>
  <c r="Z49" i="29"/>
  <c r="Y49" i="29"/>
  <c r="AC49" i="29" s="1"/>
  <c r="X49" i="29"/>
  <c r="T49" i="29"/>
  <c r="Q49" i="29"/>
  <c r="K49" i="29"/>
  <c r="T48" i="29"/>
  <c r="Q48" i="29"/>
  <c r="K48" i="29"/>
  <c r="AB47" i="29"/>
  <c r="AA47" i="29"/>
  <c r="T47" i="29"/>
  <c r="Q47" i="29"/>
  <c r="X48" i="29" s="1"/>
  <c r="K47" i="29"/>
  <c r="AB46" i="29"/>
  <c r="AA46" i="29" s="1"/>
  <c r="X46" i="29"/>
  <c r="Z46" i="29" s="1"/>
  <c r="T46" i="29"/>
  <c r="Q46" i="29"/>
  <c r="H46" i="29"/>
  <c r="I46" i="29" s="1"/>
  <c r="T45" i="29"/>
  <c r="Q45" i="29"/>
  <c r="K45" i="29"/>
  <c r="AB44" i="29"/>
  <c r="AA44" i="29"/>
  <c r="T44" i="29"/>
  <c r="Q44" i="29"/>
  <c r="X45" i="29" s="1"/>
  <c r="K44" i="29"/>
  <c r="AB43" i="29"/>
  <c r="AA43" i="29" s="1"/>
  <c r="T43" i="29"/>
  <c r="Q43" i="29"/>
  <c r="K43" i="29"/>
  <c r="T42" i="29"/>
  <c r="Q42" i="29"/>
  <c r="X43" i="29" s="1"/>
  <c r="K42" i="29"/>
  <c r="T41" i="29"/>
  <c r="Q41" i="29"/>
  <c r="AB42" i="29" s="1"/>
  <c r="AA42" i="29" s="1"/>
  <c r="K41" i="29"/>
  <c r="X40" i="29"/>
  <c r="Z40" i="29" s="1"/>
  <c r="T40" i="29"/>
  <c r="Q40" i="29"/>
  <c r="AB41" i="29" s="1"/>
  <c r="AA41" i="29" s="1"/>
  <c r="H40" i="29"/>
  <c r="T39" i="29"/>
  <c r="Q39" i="29"/>
  <c r="K39" i="29"/>
  <c r="T38" i="29"/>
  <c r="Q38" i="29"/>
  <c r="AB39" i="29" s="1"/>
  <c r="AA39" i="29" s="1"/>
  <c r="K38" i="29"/>
  <c r="X37" i="29"/>
  <c r="Z37" i="29" s="1"/>
  <c r="T37" i="29"/>
  <c r="Q37" i="29"/>
  <c r="AB38" i="29" s="1"/>
  <c r="AA38" i="29" s="1"/>
  <c r="K37" i="29"/>
  <c r="AB36" i="29"/>
  <c r="AA36" i="29"/>
  <c r="X36" i="29"/>
  <c r="Z36" i="29" s="1"/>
  <c r="T36" i="29"/>
  <c r="Q36" i="29"/>
  <c r="AB37" i="29" s="1"/>
  <c r="AA37" i="29" s="1"/>
  <c r="K36" i="29"/>
  <c r="AB35" i="29"/>
  <c r="AA35" i="29" s="1"/>
  <c r="Z35" i="29"/>
  <c r="Y35" i="29"/>
  <c r="X35" i="29"/>
  <c r="T35" i="29"/>
  <c r="Q35" i="29"/>
  <c r="K35" i="29"/>
  <c r="T34" i="29"/>
  <c r="Q34" i="29"/>
  <c r="X34" i="29" s="1"/>
  <c r="I34" i="29"/>
  <c r="H34" i="29"/>
  <c r="AB33" i="29"/>
  <c r="AA33" i="29"/>
  <c r="X33" i="29"/>
  <c r="Z33" i="29" s="1"/>
  <c r="T33" i="29"/>
  <c r="Q33" i="29"/>
  <c r="K33" i="29"/>
  <c r="AB32" i="29"/>
  <c r="AA32" i="29" s="1"/>
  <c r="Z32" i="29"/>
  <c r="Y32" i="29"/>
  <c r="AC32" i="29" s="1"/>
  <c r="X32" i="29"/>
  <c r="T32" i="29"/>
  <c r="Q32" i="29"/>
  <c r="K32" i="29"/>
  <c r="T31" i="29"/>
  <c r="Q31" i="29"/>
  <c r="K31" i="29"/>
  <c r="AB30" i="29"/>
  <c r="AA30" i="29"/>
  <c r="T30" i="29"/>
  <c r="Q30" i="29"/>
  <c r="X31" i="29" s="1"/>
  <c r="K30" i="29"/>
  <c r="AB29" i="29"/>
  <c r="AA29" i="29" s="1"/>
  <c r="T29" i="29"/>
  <c r="Q29" i="29"/>
  <c r="K29" i="29"/>
  <c r="T28" i="29"/>
  <c r="Q28" i="29"/>
  <c r="AB28" i="29" s="1"/>
  <c r="AA28" i="29" s="1"/>
  <c r="H28" i="29"/>
  <c r="I28" i="29" s="1"/>
  <c r="AB27" i="29"/>
  <c r="AA27" i="29"/>
  <c r="T27" i="29"/>
  <c r="Q27" i="29"/>
  <c r="X27" i="29" s="1"/>
  <c r="K27" i="29"/>
  <c r="AB26" i="29"/>
  <c r="AA26" i="29" s="1"/>
  <c r="T26" i="29"/>
  <c r="Q26" i="29"/>
  <c r="K26" i="29"/>
  <c r="T25" i="29"/>
  <c r="Q25" i="29"/>
  <c r="X26" i="29" s="1"/>
  <c r="K25" i="29"/>
  <c r="T24" i="29"/>
  <c r="Q24" i="29"/>
  <c r="AB25" i="29" s="1"/>
  <c r="AA25" i="29" s="1"/>
  <c r="K24" i="29"/>
  <c r="X23" i="29"/>
  <c r="Z23" i="29" s="1"/>
  <c r="T23" i="29"/>
  <c r="Q23" i="29"/>
  <c r="AB24" i="29" s="1"/>
  <c r="AA24" i="29" s="1"/>
  <c r="K23" i="29"/>
  <c r="AB22" i="29"/>
  <c r="AA22" i="29"/>
  <c r="X22" i="29"/>
  <c r="Z22" i="29" s="1"/>
  <c r="T22" i="29"/>
  <c r="Q22" i="29"/>
  <c r="H22" i="29"/>
  <c r="T21" i="29"/>
  <c r="Q21" i="29"/>
  <c r="K21" i="29"/>
  <c r="X20" i="29"/>
  <c r="Z20" i="29" s="1"/>
  <c r="T20" i="29"/>
  <c r="Q20" i="29"/>
  <c r="AB21" i="29" s="1"/>
  <c r="AA21" i="29" s="1"/>
  <c r="K20" i="29"/>
  <c r="AB19" i="29"/>
  <c r="AA19" i="29" s="1"/>
  <c r="X19" i="29"/>
  <c r="Z19" i="29" s="1"/>
  <c r="T19" i="29"/>
  <c r="Q19" i="29"/>
  <c r="AB20" i="29" s="1"/>
  <c r="AA20" i="29" s="1"/>
  <c r="K19" i="29"/>
  <c r="AB18" i="29"/>
  <c r="AA18" i="29" s="1"/>
  <c r="Z18" i="29"/>
  <c r="Y18" i="29"/>
  <c r="X18" i="29"/>
  <c r="T18" i="29"/>
  <c r="Q18" i="29"/>
  <c r="K18" i="29"/>
  <c r="T17" i="29"/>
  <c r="Q17" i="29"/>
  <c r="K17" i="29"/>
  <c r="AB16" i="29"/>
  <c r="AA16" i="29"/>
  <c r="T16" i="29"/>
  <c r="Q16" i="29"/>
  <c r="X17" i="29" s="1"/>
  <c r="H16" i="29"/>
  <c r="I16" i="29" s="1"/>
  <c r="AB15" i="29"/>
  <c r="AA15" i="29" s="1"/>
  <c r="X15" i="29"/>
  <c r="Z15" i="29" s="1"/>
  <c r="T15" i="29"/>
  <c r="Q15" i="29"/>
  <c r="K15" i="29"/>
  <c r="T14" i="29"/>
  <c r="Q14" i="29"/>
  <c r="K14" i="29"/>
  <c r="AB13" i="29"/>
  <c r="AA13" i="29" s="1"/>
  <c r="T13" i="29"/>
  <c r="Q13" i="29"/>
  <c r="X14" i="29" s="1"/>
  <c r="K13" i="29"/>
  <c r="T12" i="29"/>
  <c r="Q12" i="29"/>
  <c r="K12" i="29"/>
  <c r="T11" i="29"/>
  <c r="Q11" i="29"/>
  <c r="K11" i="29"/>
  <c r="T10" i="29"/>
  <c r="Q10" i="29"/>
  <c r="I10" i="29"/>
  <c r="H10" i="29"/>
  <c r="T69" i="28"/>
  <c r="Q69" i="28"/>
  <c r="K69" i="28"/>
  <c r="X68" i="28"/>
  <c r="Z68" i="28" s="1"/>
  <c r="T68" i="28"/>
  <c r="Q68" i="28"/>
  <c r="AB69" i="28" s="1"/>
  <c r="AA69" i="28" s="1"/>
  <c r="K68" i="28"/>
  <c r="T67" i="28"/>
  <c r="Q67" i="28"/>
  <c r="AB68" i="28" s="1"/>
  <c r="AA68" i="28" s="1"/>
  <c r="K67" i="28"/>
  <c r="Z66" i="28"/>
  <c r="X66" i="28"/>
  <c r="Y66" i="28" s="1"/>
  <c r="T66" i="28"/>
  <c r="Q66" i="28"/>
  <c r="AB67" i="28" s="1"/>
  <c r="AA67" i="28" s="1"/>
  <c r="K66" i="28"/>
  <c r="Y65" i="28"/>
  <c r="AC65" i="28" s="1"/>
  <c r="X65" i="28"/>
  <c r="Z65" i="28" s="1"/>
  <c r="T65" i="28"/>
  <c r="Q65" i="28"/>
  <c r="AB66" i="28" s="1"/>
  <c r="AA66" i="28" s="1"/>
  <c r="K65" i="28"/>
  <c r="AB64" i="28"/>
  <c r="AA64" i="28" s="1"/>
  <c r="Z64" i="28"/>
  <c r="Y64" i="28"/>
  <c r="X64" i="28"/>
  <c r="T64" i="28"/>
  <c r="Q64" i="28"/>
  <c r="AB65" i="28" s="1"/>
  <c r="AA65" i="28" s="1"/>
  <c r="I64" i="28"/>
  <c r="H64" i="28"/>
  <c r="T63" i="28"/>
  <c r="Q63" i="28"/>
  <c r="K63" i="28"/>
  <c r="T62" i="28"/>
  <c r="Q62" i="28"/>
  <c r="X63" i="28" s="1"/>
  <c r="K62" i="28"/>
  <c r="AB61" i="28"/>
  <c r="AA61" i="28" s="1"/>
  <c r="Z61" i="28"/>
  <c r="Y61" i="28"/>
  <c r="AC61" i="28" s="1"/>
  <c r="X61" i="28"/>
  <c r="T61" i="28"/>
  <c r="Q61" i="28"/>
  <c r="AB62" i="28" s="1"/>
  <c r="AA62" i="28" s="1"/>
  <c r="K61" i="28"/>
  <c r="T60" i="28"/>
  <c r="Q60" i="28"/>
  <c r="K60" i="28"/>
  <c r="T59" i="28"/>
  <c r="Q59" i="28"/>
  <c r="AB59" i="28" s="1"/>
  <c r="AA59" i="28" s="1"/>
  <c r="K59" i="28"/>
  <c r="AB58" i="28"/>
  <c r="AA58" i="28" s="1"/>
  <c r="T58" i="28"/>
  <c r="Q58" i="28"/>
  <c r="X59" i="28" s="1"/>
  <c r="I58" i="28"/>
  <c r="H58" i="28"/>
  <c r="T57" i="28"/>
  <c r="Q57" i="28"/>
  <c r="K57" i="28"/>
  <c r="T56" i="28"/>
  <c r="Q56" i="28"/>
  <c r="AB56" i="28" s="1"/>
  <c r="AA56" i="28" s="1"/>
  <c r="K56" i="28"/>
  <c r="T55" i="28"/>
  <c r="Q55" i="28"/>
  <c r="X56" i="28" s="1"/>
  <c r="K55" i="28"/>
  <c r="X54" i="28"/>
  <c r="Z54" i="28" s="1"/>
  <c r="T54" i="28"/>
  <c r="Q54" i="28"/>
  <c r="AB55" i="28" s="1"/>
  <c r="AA55" i="28" s="1"/>
  <c r="K54" i="28"/>
  <c r="AB53" i="28"/>
  <c r="AA53" i="28" s="1"/>
  <c r="T53" i="28"/>
  <c r="Q53" i="28"/>
  <c r="AB54" i="28" s="1"/>
  <c r="AA54" i="28" s="1"/>
  <c r="K53" i="28"/>
  <c r="Z52" i="28"/>
  <c r="X52" i="28"/>
  <c r="Y52" i="28" s="1"/>
  <c r="T52" i="28"/>
  <c r="Q52" i="28"/>
  <c r="AB52" i="28" s="1"/>
  <c r="AA52" i="28" s="1"/>
  <c r="H52" i="28"/>
  <c r="I52" i="28" s="1"/>
  <c r="X51" i="28"/>
  <c r="Z51" i="28" s="1"/>
  <c r="T51" i="28"/>
  <c r="Q51" i="28"/>
  <c r="K51" i="28"/>
  <c r="AB50" i="28"/>
  <c r="AA50" i="28" s="1"/>
  <c r="T50" i="28"/>
  <c r="Q50" i="28"/>
  <c r="AB51" i="28" s="1"/>
  <c r="AA51" i="28" s="1"/>
  <c r="K50" i="28"/>
  <c r="T49" i="28"/>
  <c r="Q49" i="28"/>
  <c r="K49" i="28"/>
  <c r="T48" i="28"/>
  <c r="Q48" i="28"/>
  <c r="X49" i="28" s="1"/>
  <c r="K48" i="28"/>
  <c r="AB47" i="28"/>
  <c r="AA47" i="28" s="1"/>
  <c r="Z47" i="28"/>
  <c r="Y47" i="28"/>
  <c r="X47" i="28"/>
  <c r="T47" i="28"/>
  <c r="Q47" i="28"/>
  <c r="AB48" i="28" s="1"/>
  <c r="AA48" i="28" s="1"/>
  <c r="K47" i="28"/>
  <c r="AB46" i="28"/>
  <c r="AA46" i="28"/>
  <c r="X46" i="28"/>
  <c r="Z46" i="28" s="1"/>
  <c r="T46" i="28"/>
  <c r="Q46" i="28"/>
  <c r="H46" i="28"/>
  <c r="I46" i="28" s="1"/>
  <c r="T45" i="28"/>
  <c r="Q45" i="28"/>
  <c r="X45" i="28" s="1"/>
  <c r="K45" i="28"/>
  <c r="AB44" i="28"/>
  <c r="AA44" i="28" s="1"/>
  <c r="T44" i="28"/>
  <c r="Q44" i="28"/>
  <c r="X44" i="28" s="1"/>
  <c r="K44" i="28"/>
  <c r="T43" i="28"/>
  <c r="Q43" i="28"/>
  <c r="K43" i="28"/>
  <c r="T42" i="28"/>
  <c r="Q42" i="28"/>
  <c r="AB42" i="28" s="1"/>
  <c r="AA42" i="28" s="1"/>
  <c r="K42" i="28"/>
  <c r="T41" i="28"/>
  <c r="Q41" i="28"/>
  <c r="K41" i="28"/>
  <c r="X40" i="28"/>
  <c r="Z40" i="28" s="1"/>
  <c r="T40" i="28"/>
  <c r="Q40" i="28"/>
  <c r="AB41" i="28" s="1"/>
  <c r="AA41" i="28" s="1"/>
  <c r="H40" i="28"/>
  <c r="T39" i="28"/>
  <c r="Q39" i="28"/>
  <c r="AB39" i="28" s="1"/>
  <c r="AA39" i="28" s="1"/>
  <c r="K39" i="28"/>
  <c r="T38" i="28"/>
  <c r="Q38" i="28"/>
  <c r="X39" i="28" s="1"/>
  <c r="K38" i="28"/>
  <c r="X37" i="28"/>
  <c r="Z37" i="28" s="1"/>
  <c r="T37" i="28"/>
  <c r="Q37" i="28"/>
  <c r="AB38" i="28" s="1"/>
  <c r="AA38" i="28" s="1"/>
  <c r="K37" i="28"/>
  <c r="AB36" i="28"/>
  <c r="AA36" i="28" s="1"/>
  <c r="T36" i="28"/>
  <c r="Q36" i="28"/>
  <c r="AB37" i="28" s="1"/>
  <c r="AA37" i="28" s="1"/>
  <c r="K36" i="28"/>
  <c r="T35" i="28"/>
  <c r="Q35" i="28"/>
  <c r="K35" i="28"/>
  <c r="T34" i="28"/>
  <c r="Q34" i="28"/>
  <c r="X35" i="28" s="1"/>
  <c r="I34" i="28"/>
  <c r="H34" i="28"/>
  <c r="AB33" i="28"/>
  <c r="AA33" i="28" s="1"/>
  <c r="T33" i="28"/>
  <c r="Q33" i="28"/>
  <c r="X33" i="28" s="1"/>
  <c r="K33" i="28"/>
  <c r="T32" i="28"/>
  <c r="Q32" i="28"/>
  <c r="K32" i="28"/>
  <c r="T31" i="28"/>
  <c r="Q31" i="28"/>
  <c r="X32" i="28" s="1"/>
  <c r="K31" i="28"/>
  <c r="AB30" i="28"/>
  <c r="AA30" i="28" s="1"/>
  <c r="T30" i="28"/>
  <c r="Q30" i="28"/>
  <c r="X30" i="28" s="1"/>
  <c r="K30" i="28"/>
  <c r="T29" i="28"/>
  <c r="Q29" i="28"/>
  <c r="K29" i="28"/>
  <c r="T28" i="28"/>
  <c r="Q28" i="28"/>
  <c r="AB28" i="28" s="1"/>
  <c r="AA28" i="28" s="1"/>
  <c r="I28" i="28"/>
  <c r="H28" i="28"/>
  <c r="AB27" i="28"/>
  <c r="AA27" i="28" s="1"/>
  <c r="T27" i="28"/>
  <c r="Q27" i="28"/>
  <c r="X27" i="28" s="1"/>
  <c r="K27" i="28"/>
  <c r="T26" i="28"/>
  <c r="Q26" i="28"/>
  <c r="K26" i="28"/>
  <c r="T25" i="28"/>
  <c r="Q25" i="28"/>
  <c r="AB25" i="28" s="1"/>
  <c r="AA25" i="28" s="1"/>
  <c r="K25" i="28"/>
  <c r="T24" i="28"/>
  <c r="Q24" i="28"/>
  <c r="K24" i="28"/>
  <c r="X23" i="28"/>
  <c r="Z23" i="28" s="1"/>
  <c r="T23" i="28"/>
  <c r="Q23" i="28"/>
  <c r="AB24" i="28" s="1"/>
  <c r="AA24" i="28" s="1"/>
  <c r="K23" i="28"/>
  <c r="AB22" i="28"/>
  <c r="AA22" i="28" s="1"/>
  <c r="T22" i="28"/>
  <c r="Q22" i="28"/>
  <c r="AB23" i="28" s="1"/>
  <c r="AA23" i="28" s="1"/>
  <c r="I22" i="28"/>
  <c r="H22" i="28"/>
  <c r="T21" i="28"/>
  <c r="Q21" i="28"/>
  <c r="K21" i="28"/>
  <c r="X20" i="28"/>
  <c r="Z20" i="28" s="1"/>
  <c r="T20" i="28"/>
  <c r="Q20" i="28"/>
  <c r="AB21" i="28" s="1"/>
  <c r="AA21" i="28" s="1"/>
  <c r="K20" i="28"/>
  <c r="AB19" i="28"/>
  <c r="AA19" i="28" s="1"/>
  <c r="T19" i="28"/>
  <c r="Q19" i="28"/>
  <c r="AB20" i="28" s="1"/>
  <c r="AA20" i="28" s="1"/>
  <c r="K19" i="28"/>
  <c r="T18" i="28"/>
  <c r="Q18" i="28"/>
  <c r="K18" i="28"/>
  <c r="T17" i="28"/>
  <c r="Q17" i="28"/>
  <c r="X18" i="28" s="1"/>
  <c r="K17" i="28"/>
  <c r="AB16" i="28"/>
  <c r="AA16" i="28" s="1"/>
  <c r="T16" i="28"/>
  <c r="Q16" i="28"/>
  <c r="X16" i="28" s="1"/>
  <c r="I16" i="28"/>
  <c r="H16" i="28"/>
  <c r="T15" i="28"/>
  <c r="Q15" i="28"/>
  <c r="K15" i="28"/>
  <c r="T14" i="28"/>
  <c r="Q14" i="28"/>
  <c r="X15" i="28" s="1"/>
  <c r="K14" i="28"/>
  <c r="T13" i="28"/>
  <c r="Q13" i="28"/>
  <c r="K13" i="28"/>
  <c r="T12" i="28"/>
  <c r="Q12" i="28"/>
  <c r="AB13" i="28" s="1"/>
  <c r="AA13" i="28" s="1"/>
  <c r="K12" i="28"/>
  <c r="T11" i="28"/>
  <c r="Q11" i="28"/>
  <c r="K11" i="28"/>
  <c r="T10" i="28"/>
  <c r="Q10" i="28"/>
  <c r="I10" i="28"/>
  <c r="H10" i="28"/>
  <c r="T69" i="27"/>
  <c r="Q69" i="27"/>
  <c r="K69" i="27"/>
  <c r="T68" i="27"/>
  <c r="Q68" i="27"/>
  <c r="K68" i="27"/>
  <c r="X67" i="27"/>
  <c r="Z67" i="27" s="1"/>
  <c r="T67" i="27"/>
  <c r="Q67" i="27"/>
  <c r="K67" i="27"/>
  <c r="T66" i="27"/>
  <c r="Q66" i="27"/>
  <c r="AB67" i="27" s="1"/>
  <c r="AA67" i="27" s="1"/>
  <c r="K66" i="27"/>
  <c r="T65" i="27"/>
  <c r="Q65" i="27"/>
  <c r="AB66" i="27" s="1"/>
  <c r="AA66" i="27" s="1"/>
  <c r="K65" i="27"/>
  <c r="T64" i="27"/>
  <c r="Q64" i="27"/>
  <c r="X64" i="27" s="1"/>
  <c r="H64" i="27"/>
  <c r="I64" i="27" s="1"/>
  <c r="T63" i="27"/>
  <c r="Q63" i="27"/>
  <c r="K63" i="27"/>
  <c r="T62" i="27"/>
  <c r="Q62" i="27"/>
  <c r="AB63" i="27" s="1"/>
  <c r="AA63" i="27" s="1"/>
  <c r="K62" i="27"/>
  <c r="T61" i="27"/>
  <c r="Q61" i="27"/>
  <c r="AB62" i="27" s="1"/>
  <c r="AA62" i="27" s="1"/>
  <c r="K61" i="27"/>
  <c r="T60" i="27"/>
  <c r="Q60" i="27"/>
  <c r="X61" i="27" s="1"/>
  <c r="K60" i="27"/>
  <c r="T59" i="27"/>
  <c r="Q59" i="27"/>
  <c r="AB60" i="27" s="1"/>
  <c r="AA60" i="27" s="1"/>
  <c r="K59" i="27"/>
  <c r="T58" i="27"/>
  <c r="Q58" i="27"/>
  <c r="H58" i="27"/>
  <c r="AB57" i="27"/>
  <c r="AA57" i="27" s="1"/>
  <c r="T57" i="27"/>
  <c r="Q57" i="27"/>
  <c r="K57" i="27"/>
  <c r="T56" i="27"/>
  <c r="Q56" i="27"/>
  <c r="K56" i="27"/>
  <c r="T55" i="27"/>
  <c r="Q55" i="27"/>
  <c r="AB56" i="27" s="1"/>
  <c r="AA56" i="27" s="1"/>
  <c r="K55" i="27"/>
  <c r="T54" i="27"/>
  <c r="Q54" i="27"/>
  <c r="K54" i="27"/>
  <c r="X53" i="27"/>
  <c r="Z53" i="27" s="1"/>
  <c r="T53" i="27"/>
  <c r="Q53" i="27"/>
  <c r="K53" i="27"/>
  <c r="AB52" i="27"/>
  <c r="AA52" i="27" s="1"/>
  <c r="X52" i="27"/>
  <c r="Z52" i="27" s="1"/>
  <c r="T52" i="27"/>
  <c r="Q52" i="27"/>
  <c r="H52" i="27"/>
  <c r="I52" i="27" s="1"/>
  <c r="T51" i="27"/>
  <c r="Q51" i="27"/>
  <c r="K51" i="27"/>
  <c r="X50" i="27"/>
  <c r="Z50" i="27" s="1"/>
  <c r="T50" i="27"/>
  <c r="Q50" i="27"/>
  <c r="K50" i="27"/>
  <c r="AB49" i="27"/>
  <c r="AA49" i="27" s="1"/>
  <c r="T49" i="27"/>
  <c r="Q49" i="27"/>
  <c r="K49" i="27"/>
  <c r="Z48" i="27"/>
  <c r="X48" i="27"/>
  <c r="Y48" i="27" s="1"/>
  <c r="T48" i="27"/>
  <c r="Q48" i="27"/>
  <c r="X49" i="27" s="1"/>
  <c r="K48" i="27"/>
  <c r="T47" i="27"/>
  <c r="Q47" i="27"/>
  <c r="AB48" i="27" s="1"/>
  <c r="AA48" i="27" s="1"/>
  <c r="K47" i="27"/>
  <c r="AB46" i="27"/>
  <c r="AA46" i="27" s="1"/>
  <c r="T46" i="27"/>
  <c r="Q46" i="27"/>
  <c r="X47" i="27" s="1"/>
  <c r="H46" i="27"/>
  <c r="I46" i="27" s="1"/>
  <c r="T45" i="27"/>
  <c r="Q45" i="27"/>
  <c r="AB45" i="27" s="1"/>
  <c r="AA45" i="27" s="1"/>
  <c r="K45" i="27"/>
  <c r="T44" i="27"/>
  <c r="Q44" i="27"/>
  <c r="X45" i="27" s="1"/>
  <c r="K44" i="27"/>
  <c r="AB43" i="27"/>
  <c r="AA43" i="27" s="1"/>
  <c r="T43" i="27"/>
  <c r="Q43" i="27"/>
  <c r="K43" i="27"/>
  <c r="T42" i="27"/>
  <c r="Q42" i="27"/>
  <c r="K42" i="27"/>
  <c r="T41" i="27"/>
  <c r="Q41" i="27"/>
  <c r="AB42" i="27" s="1"/>
  <c r="AA42" i="27" s="1"/>
  <c r="K41" i="27"/>
  <c r="T40" i="27"/>
  <c r="Q40" i="27"/>
  <c r="AB40" i="27" s="1"/>
  <c r="AA40" i="27" s="1"/>
  <c r="I40" i="27"/>
  <c r="H40" i="27"/>
  <c r="T39" i="27"/>
  <c r="Q39" i="27"/>
  <c r="K39" i="27"/>
  <c r="T38" i="27"/>
  <c r="Q38" i="27"/>
  <c r="K38" i="27"/>
  <c r="T37" i="27"/>
  <c r="Q37" i="27"/>
  <c r="K37" i="27"/>
  <c r="X36" i="27"/>
  <c r="Z36" i="27" s="1"/>
  <c r="T36" i="27"/>
  <c r="Q36" i="27"/>
  <c r="AB37" i="27" s="1"/>
  <c r="AA37" i="27" s="1"/>
  <c r="K36" i="27"/>
  <c r="AB35" i="27"/>
  <c r="AA35" i="27" s="1"/>
  <c r="T35" i="27"/>
  <c r="Q35" i="27"/>
  <c r="K35" i="27"/>
  <c r="Z34" i="27"/>
  <c r="X34" i="27"/>
  <c r="Y34" i="27" s="1"/>
  <c r="T34" i="27"/>
  <c r="Q34" i="27"/>
  <c r="X35" i="27" s="1"/>
  <c r="H34" i="27"/>
  <c r="I34" i="27" s="1"/>
  <c r="X33" i="27"/>
  <c r="Z33" i="27" s="1"/>
  <c r="T33" i="27"/>
  <c r="Q33" i="27"/>
  <c r="K33" i="27"/>
  <c r="T32" i="27"/>
  <c r="Q32" i="27"/>
  <c r="K32" i="27"/>
  <c r="AB31" i="27"/>
  <c r="AA31" i="27" s="1"/>
  <c r="T31" i="27"/>
  <c r="Q31" i="27"/>
  <c r="X32" i="27" s="1"/>
  <c r="K31" i="27"/>
  <c r="T30" i="27"/>
  <c r="Q30" i="27"/>
  <c r="X31" i="27" s="1"/>
  <c r="K30" i="27"/>
  <c r="T29" i="27"/>
  <c r="Q29" i="27"/>
  <c r="X30" i="27" s="1"/>
  <c r="K29" i="27"/>
  <c r="AB28" i="27"/>
  <c r="AA28" i="27" s="1"/>
  <c r="T28" i="27"/>
  <c r="Q28" i="27"/>
  <c r="X28" i="27" s="1"/>
  <c r="Z28" i="27" s="1"/>
  <c r="H28" i="27"/>
  <c r="I28" i="27" s="1"/>
  <c r="T27" i="27"/>
  <c r="Q27" i="27"/>
  <c r="K27" i="27"/>
  <c r="T26" i="27"/>
  <c r="Q26" i="27"/>
  <c r="X27" i="27" s="1"/>
  <c r="K26" i="27"/>
  <c r="T25" i="27"/>
  <c r="Q25" i="27"/>
  <c r="AB26" i="27" s="1"/>
  <c r="AA26" i="27" s="1"/>
  <c r="K25" i="27"/>
  <c r="T24" i="27"/>
  <c r="Q24" i="27"/>
  <c r="K24" i="27"/>
  <c r="T23" i="27"/>
  <c r="Q23" i="27"/>
  <c r="K23" i="27"/>
  <c r="T22" i="27"/>
  <c r="Q22" i="27"/>
  <c r="AB23" i="27" s="1"/>
  <c r="AA23" i="27" s="1"/>
  <c r="H22" i="27"/>
  <c r="T21" i="27"/>
  <c r="Q21" i="27"/>
  <c r="AB21" i="27" s="1"/>
  <c r="AA21" i="27" s="1"/>
  <c r="K21" i="27"/>
  <c r="T20" i="27"/>
  <c r="Q20" i="27"/>
  <c r="K20" i="27"/>
  <c r="X19" i="27"/>
  <c r="Z19" i="27" s="1"/>
  <c r="T19" i="27"/>
  <c r="Q19" i="27"/>
  <c r="K19" i="27"/>
  <c r="T18" i="27"/>
  <c r="Q18" i="27"/>
  <c r="K18" i="27"/>
  <c r="AB17" i="27"/>
  <c r="AA17" i="27" s="1"/>
  <c r="T17" i="27"/>
  <c r="Q17" i="27"/>
  <c r="X18" i="27" s="1"/>
  <c r="K17" i="27"/>
  <c r="T16" i="27"/>
  <c r="Q16" i="27"/>
  <c r="X16" i="27" s="1"/>
  <c r="I16" i="27"/>
  <c r="H16" i="27"/>
  <c r="X15" i="27"/>
  <c r="Z15" i="27" s="1"/>
  <c r="T15" i="27"/>
  <c r="Q15" i="27"/>
  <c r="K15" i="27"/>
  <c r="AB14" i="27"/>
  <c r="AA14" i="27" s="1"/>
  <c r="X14" i="27"/>
  <c r="Y14" i="27" s="1"/>
  <c r="T14" i="27"/>
  <c r="Q14" i="27"/>
  <c r="AB15" i="27" s="1"/>
  <c r="AA15" i="27" s="1"/>
  <c r="K14" i="27"/>
  <c r="T13" i="27"/>
  <c r="Q13" i="27"/>
  <c r="K13" i="27"/>
  <c r="T12" i="27"/>
  <c r="Q12" i="27"/>
  <c r="X13" i="27" s="1"/>
  <c r="K12" i="27"/>
  <c r="T11" i="27"/>
  <c r="Q11" i="27"/>
  <c r="K11" i="27"/>
  <c r="T10" i="27"/>
  <c r="Q10" i="27"/>
  <c r="H10" i="27"/>
  <c r="T65" i="26"/>
  <c r="Q65" i="26"/>
  <c r="K65" i="26"/>
  <c r="T64" i="26"/>
  <c r="Q64" i="26"/>
  <c r="K64" i="26"/>
  <c r="T63" i="26"/>
  <c r="Q63" i="26"/>
  <c r="K63" i="26"/>
  <c r="T62" i="26"/>
  <c r="Q62" i="26"/>
  <c r="K62" i="26"/>
  <c r="T61" i="26"/>
  <c r="Q61" i="26"/>
  <c r="K61" i="26"/>
  <c r="T60" i="26"/>
  <c r="Q60" i="26"/>
  <c r="X60" i="26" s="1"/>
  <c r="H60" i="26"/>
  <c r="I60" i="26" s="1"/>
  <c r="T59" i="26"/>
  <c r="Q59" i="26"/>
  <c r="K59" i="26"/>
  <c r="T58" i="26"/>
  <c r="Q58" i="26"/>
  <c r="AB59" i="26" s="1"/>
  <c r="AA59" i="26" s="1"/>
  <c r="K58" i="26"/>
  <c r="T57" i="26"/>
  <c r="Q57" i="26"/>
  <c r="K57" i="26"/>
  <c r="T56" i="26"/>
  <c r="Q56" i="26"/>
  <c r="K56" i="26"/>
  <c r="T55" i="26"/>
  <c r="Q55" i="26"/>
  <c r="K55" i="26"/>
  <c r="T54" i="26"/>
  <c r="Q54" i="26"/>
  <c r="AB55" i="26" s="1"/>
  <c r="AA55" i="26" s="1"/>
  <c r="H54" i="26"/>
  <c r="T53" i="26"/>
  <c r="Q53" i="26"/>
  <c r="K53" i="26"/>
  <c r="T52" i="26"/>
  <c r="Q52" i="26"/>
  <c r="K52" i="26"/>
  <c r="T51" i="26"/>
  <c r="Q51" i="26"/>
  <c r="K51" i="26"/>
  <c r="T50" i="26"/>
  <c r="Q50" i="26"/>
  <c r="K50" i="26"/>
  <c r="T49" i="26"/>
  <c r="Q49" i="26"/>
  <c r="K49" i="26"/>
  <c r="T48" i="26"/>
  <c r="Q48" i="26"/>
  <c r="H48" i="26"/>
  <c r="I48" i="26" s="1"/>
  <c r="T47" i="26"/>
  <c r="Q47" i="26"/>
  <c r="K47" i="26"/>
  <c r="T46" i="26"/>
  <c r="Q46" i="26"/>
  <c r="K46" i="26"/>
  <c r="T45" i="26"/>
  <c r="Q45" i="26"/>
  <c r="K45" i="26"/>
  <c r="T44" i="26"/>
  <c r="Q44" i="26"/>
  <c r="K44" i="26"/>
  <c r="T43" i="26"/>
  <c r="Q43" i="26"/>
  <c r="K43" i="26"/>
  <c r="T42" i="26"/>
  <c r="Q42" i="26"/>
  <c r="H42" i="26"/>
  <c r="I42" i="26" s="1"/>
  <c r="T41" i="26"/>
  <c r="Q41" i="26"/>
  <c r="K41" i="26"/>
  <c r="T40" i="26"/>
  <c r="Q40" i="26"/>
  <c r="X41" i="26" s="1"/>
  <c r="Y41" i="26" s="1"/>
  <c r="K40" i="26"/>
  <c r="T39" i="26"/>
  <c r="Q39" i="26"/>
  <c r="K39" i="26"/>
  <c r="T38" i="26"/>
  <c r="Q38" i="26"/>
  <c r="K38" i="26"/>
  <c r="T37" i="26"/>
  <c r="Q37" i="26"/>
  <c r="K37" i="26"/>
  <c r="T36" i="26"/>
  <c r="Q36" i="26"/>
  <c r="AB36" i="26" s="1"/>
  <c r="AA36" i="26" s="1"/>
  <c r="H36" i="26"/>
  <c r="I36" i="26" s="1"/>
  <c r="T35" i="26"/>
  <c r="Q35" i="26"/>
  <c r="K35" i="26"/>
  <c r="T34" i="26"/>
  <c r="Q34" i="26"/>
  <c r="K34" i="26"/>
  <c r="T33" i="26"/>
  <c r="Q33" i="26"/>
  <c r="K33" i="26"/>
  <c r="T32" i="26"/>
  <c r="Q32" i="26"/>
  <c r="K32" i="26"/>
  <c r="T31" i="26"/>
  <c r="Q31" i="26"/>
  <c r="K31" i="26"/>
  <c r="T30" i="26"/>
  <c r="Q30" i="26"/>
  <c r="H30" i="26"/>
  <c r="I30" i="26" s="1"/>
  <c r="T29" i="26"/>
  <c r="Q29" i="26"/>
  <c r="K29" i="26"/>
  <c r="T28" i="26"/>
  <c r="Q28" i="26"/>
  <c r="K28" i="26"/>
  <c r="T27" i="26"/>
  <c r="Q27" i="26"/>
  <c r="K27" i="26"/>
  <c r="T26" i="26"/>
  <c r="Q26" i="26"/>
  <c r="X27" i="26" s="1"/>
  <c r="Y27" i="26" s="1"/>
  <c r="K26" i="26"/>
  <c r="T25" i="26"/>
  <c r="Q25" i="26"/>
  <c r="K25" i="26"/>
  <c r="T24" i="26"/>
  <c r="Q24" i="26"/>
  <c r="AB24" i="26" s="1"/>
  <c r="AA24" i="26" s="1"/>
  <c r="H24" i="26"/>
  <c r="I24" i="26" s="1"/>
  <c r="T23" i="26"/>
  <c r="Q23" i="26"/>
  <c r="K23" i="26"/>
  <c r="T22" i="26"/>
  <c r="Q22" i="26"/>
  <c r="K22" i="26"/>
  <c r="T21" i="26"/>
  <c r="Q21" i="26"/>
  <c r="K21" i="26"/>
  <c r="T20" i="26"/>
  <c r="Q20" i="26"/>
  <c r="K20" i="26"/>
  <c r="T19" i="26"/>
  <c r="Q19" i="26"/>
  <c r="K19" i="26"/>
  <c r="T18" i="26"/>
  <c r="Q18" i="26"/>
  <c r="H18" i="26"/>
  <c r="T17" i="26"/>
  <c r="Q17" i="26"/>
  <c r="K17" i="26"/>
  <c r="T16" i="26"/>
  <c r="Q16" i="26"/>
  <c r="K16" i="26"/>
  <c r="T15" i="26"/>
  <c r="Q15" i="26"/>
  <c r="K15" i="26"/>
  <c r="T14" i="26"/>
  <c r="Q14" i="26"/>
  <c r="K14" i="26"/>
  <c r="T13" i="26"/>
  <c r="Q13" i="26"/>
  <c r="K13" i="26"/>
  <c r="T12" i="26"/>
  <c r="Q12" i="26"/>
  <c r="H12" i="26"/>
  <c r="I12" i="26" s="1"/>
  <c r="T11" i="26"/>
  <c r="Q11" i="26"/>
  <c r="K11" i="26"/>
  <c r="T10" i="26"/>
  <c r="Q10" i="26"/>
  <c r="H10" i="26"/>
  <c r="AB19" i="26" l="1"/>
  <c r="AA19" i="26" s="1"/>
  <c r="AB14" i="26"/>
  <c r="AA14" i="26" s="1"/>
  <c r="AB22" i="26"/>
  <c r="AA22" i="26" s="1"/>
  <c r="AB27" i="26"/>
  <c r="AA27" i="26" s="1"/>
  <c r="X32" i="26"/>
  <c r="Z32" i="26" s="1"/>
  <c r="X40" i="26"/>
  <c r="Y40" i="26" s="1"/>
  <c r="AB45" i="26"/>
  <c r="AA45" i="26" s="1"/>
  <c r="AB50" i="26"/>
  <c r="AA50" i="26" s="1"/>
  <c r="AB29" i="26"/>
  <c r="AA29" i="26" s="1"/>
  <c r="AB56" i="26"/>
  <c r="AA56" i="26" s="1"/>
  <c r="X24" i="26"/>
  <c r="Z24" i="26" s="1"/>
  <c r="X53" i="26"/>
  <c r="X62" i="26"/>
  <c r="AB21" i="26"/>
  <c r="AA21" i="26" s="1"/>
  <c r="AB35" i="26"/>
  <c r="AA35" i="26" s="1"/>
  <c r="AB53" i="26"/>
  <c r="AA53" i="26" s="1"/>
  <c r="AB58" i="26"/>
  <c r="AA58" i="26" s="1"/>
  <c r="X61" i="26"/>
  <c r="Y61" i="26" s="1"/>
  <c r="AB16" i="26"/>
  <c r="AA16" i="26" s="1"/>
  <c r="AB28" i="26"/>
  <c r="AA28" i="26" s="1"/>
  <c r="X43" i="26"/>
  <c r="AB41" i="26"/>
  <c r="AA41" i="26" s="1"/>
  <c r="AC41" i="26" s="1"/>
  <c r="X46" i="26"/>
  <c r="Z46" i="26" s="1"/>
  <c r="AB63" i="26"/>
  <c r="AA63" i="26" s="1"/>
  <c r="AB31" i="26"/>
  <c r="AA31" i="26" s="1"/>
  <c r="X59" i="26"/>
  <c r="Z59" i="26" s="1"/>
  <c r="AB39" i="26"/>
  <c r="AA39" i="26" s="1"/>
  <c r="AB44" i="26"/>
  <c r="AA44" i="26" s="1"/>
  <c r="X49" i="26"/>
  <c r="Z49" i="26" s="1"/>
  <c r="AB25" i="26"/>
  <c r="AA25" i="26" s="1"/>
  <c r="X29" i="26"/>
  <c r="Z29" i="26" s="1"/>
  <c r="AB30" i="26"/>
  <c r="AA30" i="26" s="1"/>
  <c r="X58" i="26"/>
  <c r="Y58" i="26" s="1"/>
  <c r="AC58" i="26" s="1"/>
  <c r="X13" i="28"/>
  <c r="Z13" i="28" s="1"/>
  <c r="X13" i="31"/>
  <c r="Z13" i="31" s="1"/>
  <c r="AC14" i="31"/>
  <c r="Z14" i="31"/>
  <c r="X13" i="34"/>
  <c r="Z13" i="34" s="1"/>
  <c r="Y13" i="34"/>
  <c r="X13" i="32"/>
  <c r="Y13" i="32" s="1"/>
  <c r="AC13" i="32" s="1"/>
  <c r="Y15" i="32"/>
  <c r="Z14" i="30"/>
  <c r="Y15" i="30"/>
  <c r="AC15" i="30" s="1"/>
  <c r="Y15" i="29"/>
  <c r="AC15" i="29" s="1"/>
  <c r="Z14" i="33"/>
  <c r="Z63" i="34"/>
  <c r="Y63" i="34"/>
  <c r="Y15" i="34"/>
  <c r="Z15" i="34"/>
  <c r="AC17" i="34"/>
  <c r="Z21" i="34"/>
  <c r="Y21" i="34"/>
  <c r="AC21" i="34" s="1"/>
  <c r="Z49" i="34"/>
  <c r="Y49" i="34"/>
  <c r="AC45" i="34"/>
  <c r="AC48" i="34"/>
  <c r="AC16" i="34"/>
  <c r="Z36" i="34"/>
  <c r="Y36" i="34"/>
  <c r="AC36" i="34" s="1"/>
  <c r="AC62" i="34"/>
  <c r="Y67" i="34"/>
  <c r="Z67" i="34"/>
  <c r="Z69" i="34"/>
  <c r="Y69" i="34"/>
  <c r="AC69" i="34" s="1"/>
  <c r="Y19" i="34"/>
  <c r="AC19" i="34" s="1"/>
  <c r="Z19" i="34"/>
  <c r="Z24" i="34"/>
  <c r="Y24" i="34"/>
  <c r="AC24" i="34" s="1"/>
  <c r="Y50" i="34"/>
  <c r="Z50" i="34"/>
  <c r="AC13" i="34"/>
  <c r="AC27" i="34"/>
  <c r="Z32" i="34"/>
  <c r="Y32" i="34"/>
  <c r="AC44" i="34"/>
  <c r="AC61" i="34"/>
  <c r="Z33" i="34"/>
  <c r="Y33" i="34"/>
  <c r="AC33" i="34" s="1"/>
  <c r="Z18" i="34"/>
  <c r="Y18" i="34"/>
  <c r="AC46" i="34"/>
  <c r="Z55" i="34"/>
  <c r="Y55" i="34"/>
  <c r="AC55" i="34" s="1"/>
  <c r="Z38" i="34"/>
  <c r="Y38" i="34"/>
  <c r="AC38" i="34" s="1"/>
  <c r="AC65" i="34"/>
  <c r="AC31" i="34"/>
  <c r="Z35" i="34"/>
  <c r="Y35" i="34"/>
  <c r="Z66" i="34"/>
  <c r="Y66" i="34"/>
  <c r="AC66" i="34" s="1"/>
  <c r="Z14" i="34"/>
  <c r="Z17" i="34"/>
  <c r="X22" i="34"/>
  <c r="AB26" i="34"/>
  <c r="AA26" i="34" s="1"/>
  <c r="AB29" i="34"/>
  <c r="AA29" i="34" s="1"/>
  <c r="Z31" i="34"/>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AC37" i="34" s="1"/>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AC34" i="33"/>
  <c r="AC48" i="33"/>
  <c r="Z60" i="33"/>
  <c r="Y60" i="33"/>
  <c r="AC60" i="33" s="1"/>
  <c r="AC62" i="33"/>
  <c r="AC65" i="33"/>
  <c r="Z38" i="33"/>
  <c r="Y38" i="33"/>
  <c r="AC14" i="33"/>
  <c r="Y66" i="33"/>
  <c r="AC66" i="33" s="1"/>
  <c r="Z66" i="33"/>
  <c r="AC17" i="33"/>
  <c r="Y35" i="33"/>
  <c r="Z35" i="33"/>
  <c r="Y49" i="33"/>
  <c r="Z49" i="33"/>
  <c r="Y63" i="33"/>
  <c r="AC63" i="33" s="1"/>
  <c r="Z63" i="33"/>
  <c r="AC31" i="33"/>
  <c r="Z41" i="33"/>
  <c r="Y41" i="33"/>
  <c r="Z43" i="33"/>
  <c r="Y43" i="33"/>
  <c r="AC43" i="33" s="1"/>
  <c r="AC45" i="33"/>
  <c r="Z21" i="33"/>
  <c r="Y21" i="33"/>
  <c r="AC21" i="33" s="1"/>
  <c r="Z57" i="33"/>
  <c r="Y57" i="33"/>
  <c r="AC57" i="33" s="1"/>
  <c r="Y18" i="33"/>
  <c r="Z18" i="33"/>
  <c r="Z55" i="33"/>
  <c r="Y55" i="33"/>
  <c r="AC55" i="33" s="1"/>
  <c r="Y15" i="33"/>
  <c r="Z15" i="33"/>
  <c r="Z26" i="33"/>
  <c r="Y26" i="33"/>
  <c r="AC26" i="33" s="1"/>
  <c r="Y32" i="33"/>
  <c r="AC32" i="33" s="1"/>
  <c r="Z32" i="33"/>
  <c r="Z52" i="33"/>
  <c r="Y52" i="33"/>
  <c r="Y19" i="33"/>
  <c r="I22" i="33"/>
  <c r="Y22" i="33"/>
  <c r="Y33" i="33"/>
  <c r="Y36" i="33"/>
  <c r="Y50" i="33"/>
  <c r="AC50" i="33" s="1"/>
  <c r="Y53" i="33"/>
  <c r="AC53" i="33" s="1"/>
  <c r="Y67" i="33"/>
  <c r="AC67" i="33" s="1"/>
  <c r="X10" i="33"/>
  <c r="Y20" i="33"/>
  <c r="AC20" i="33" s="1"/>
  <c r="Y23" i="33"/>
  <c r="AC23" i="33" s="1"/>
  <c r="Y37" i="33"/>
  <c r="AC37" i="33" s="1"/>
  <c r="I40" i="33"/>
  <c r="Y40" i="33"/>
  <c r="AC40" i="33" s="1"/>
  <c r="Y51" i="33"/>
  <c r="AC51" i="33" s="1"/>
  <c r="Y54" i="33"/>
  <c r="AC54" i="33" s="1"/>
  <c r="X58" i="33"/>
  <c r="Y68" i="33"/>
  <c r="AC68" i="33" s="1"/>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AC35" i="32"/>
  <c r="Z26" i="32"/>
  <c r="Y26" i="32"/>
  <c r="Z43" i="32"/>
  <c r="Y43" i="32"/>
  <c r="Y34" i="32"/>
  <c r="AC34" i="32" s="1"/>
  <c r="Z34" i="32"/>
  <c r="Y17" i="32"/>
  <c r="AC17" i="32" s="1"/>
  <c r="Z17" i="32"/>
  <c r="AC65" i="32"/>
  <c r="Y14" i="32"/>
  <c r="AC14" i="32" s="1"/>
  <c r="Z14" i="32"/>
  <c r="AC30" i="32"/>
  <c r="AC64" i="32"/>
  <c r="Y45" i="32"/>
  <c r="AC45" i="32" s="1"/>
  <c r="Z45" i="32"/>
  <c r="Z57" i="32"/>
  <c r="Y57" i="32"/>
  <c r="AC57" i="32" s="1"/>
  <c r="AC36" i="32"/>
  <c r="AB26" i="32"/>
  <c r="AA26" i="32" s="1"/>
  <c r="AB29" i="32"/>
  <c r="AA29" i="32" s="1"/>
  <c r="AB43" i="32"/>
  <c r="AA43" i="32" s="1"/>
  <c r="AB57" i="32"/>
  <c r="AA57" i="32" s="1"/>
  <c r="AB60" i="32"/>
  <c r="AA60" i="32" s="1"/>
  <c r="X10" i="32"/>
  <c r="Y20" i="32"/>
  <c r="AC20" i="32" s="1"/>
  <c r="X21" i="32"/>
  <c r="Y23" i="32"/>
  <c r="AC23" i="32" s="1"/>
  <c r="X24" i="32"/>
  <c r="AB34" i="32"/>
  <c r="AA34" i="32" s="1"/>
  <c r="Y37" i="32"/>
  <c r="X38" i="32"/>
  <c r="I40" i="32"/>
  <c r="Y40" i="32"/>
  <c r="AC40" i="32" s="1"/>
  <c r="X41" i="32"/>
  <c r="Y51" i="32"/>
  <c r="AC51" i="32" s="1"/>
  <c r="Y54" i="32"/>
  <c r="AC54" i="32" s="1"/>
  <c r="X55" i="32"/>
  <c r="X58" i="32"/>
  <c r="Y68" i="32"/>
  <c r="AC68" i="32" s="1"/>
  <c r="X69" i="32"/>
  <c r="AB15" i="32"/>
  <c r="AA15" i="32" s="1"/>
  <c r="AB18" i="32"/>
  <c r="AA18" i="32" s="1"/>
  <c r="AC18" i="32" s="1"/>
  <c r="X25" i="32"/>
  <c r="X28" i="32"/>
  <c r="AB35" i="32"/>
  <c r="AA35" i="32" s="1"/>
  <c r="X39" i="32"/>
  <c r="X42" i="32"/>
  <c r="X56" i="32"/>
  <c r="X59" i="32"/>
  <c r="X29" i="32"/>
  <c r="AB50" i="32"/>
  <c r="AA50" i="32" s="1"/>
  <c r="AC50" i="32" s="1"/>
  <c r="AB20" i="32"/>
  <c r="AA20" i="32" s="1"/>
  <c r="AB23" i="32"/>
  <c r="AA23" i="32" s="1"/>
  <c r="AB37" i="32"/>
  <c r="AA37" i="32" s="1"/>
  <c r="AB40" i="32"/>
  <c r="AA40" i="32" s="1"/>
  <c r="Y46" i="32"/>
  <c r="AC46" i="32" s="1"/>
  <c r="AB58" i="32"/>
  <c r="AA58" i="32" s="1"/>
  <c r="Z32" i="31"/>
  <c r="Y32" i="31"/>
  <c r="Z21" i="31"/>
  <c r="Y21" i="31"/>
  <c r="AC21" i="31" s="1"/>
  <c r="AC26" i="31"/>
  <c r="AC34" i="31"/>
  <c r="AC43" i="31"/>
  <c r="AC57" i="31"/>
  <c r="Z18" i="31"/>
  <c r="Y18" i="31"/>
  <c r="AC63" i="31"/>
  <c r="Z38" i="31"/>
  <c r="Y38" i="31"/>
  <c r="Z24" i="31"/>
  <c r="Y24" i="31"/>
  <c r="Y35" i="31"/>
  <c r="Z35" i="31"/>
  <c r="Z41" i="31"/>
  <c r="Y41" i="31"/>
  <c r="AC41" i="31" s="1"/>
  <c r="AC48" i="31"/>
  <c r="AC62" i="31"/>
  <c r="Z20" i="31"/>
  <c r="Y20" i="31"/>
  <c r="AC20" i="31" s="1"/>
  <c r="AC31" i="31"/>
  <c r="Y15" i="31"/>
  <c r="AC15" i="31" s="1"/>
  <c r="Z15" i="31"/>
  <c r="AC61" i="31"/>
  <c r="AB16" i="31"/>
  <c r="AA16" i="31" s="1"/>
  <c r="Y19" i="31"/>
  <c r="I22" i="31"/>
  <c r="Y22" i="31"/>
  <c r="AC22" i="31" s="1"/>
  <c r="X23" i="31"/>
  <c r="AB30" i="31"/>
  <c r="AA30" i="31" s="1"/>
  <c r="Y33" i="31"/>
  <c r="AC33" i="31" s="1"/>
  <c r="Y36" i="31"/>
  <c r="AC36" i="31" s="1"/>
  <c r="X37" i="31"/>
  <c r="X40" i="31"/>
  <c r="AB44" i="31"/>
  <c r="AA44" i="31" s="1"/>
  <c r="AB47" i="31"/>
  <c r="AA47" i="31" s="1"/>
  <c r="Y50" i="31"/>
  <c r="AC50" i="31" s="1"/>
  <c r="X51" i="31"/>
  <c r="Y53" i="31"/>
  <c r="AC53" i="31" s="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C49" i="31" s="1"/>
  <c r="AB52" i="31"/>
  <c r="AA52" i="31" s="1"/>
  <c r="AC52" i="31" s="1"/>
  <c r="X56" i="31"/>
  <c r="X59" i="31"/>
  <c r="AB66" i="31"/>
  <c r="AA66" i="31" s="1"/>
  <c r="AC66" i="31" s="1"/>
  <c r="AB19" i="31"/>
  <c r="AA19" i="31" s="1"/>
  <c r="AB33" i="31"/>
  <c r="AA33" i="31" s="1"/>
  <c r="AB36" i="31"/>
  <c r="AA36" i="31" s="1"/>
  <c r="Y13" i="31"/>
  <c r="AC13" i="31" s="1"/>
  <c r="Y16" i="31"/>
  <c r="AC16" i="31" s="1"/>
  <c r="AB24" i="31"/>
  <c r="AA24" i="31" s="1"/>
  <c r="Y27" i="31"/>
  <c r="AC27" i="31" s="1"/>
  <c r="Y30" i="31"/>
  <c r="AC30" i="31" s="1"/>
  <c r="AB38" i="31"/>
  <c r="AA38" i="31" s="1"/>
  <c r="AB41" i="31"/>
  <c r="AA41" i="31" s="1"/>
  <c r="Y44" i="31"/>
  <c r="Y47" i="31"/>
  <c r="AC47" i="31" s="1"/>
  <c r="AB58" i="31"/>
  <c r="AA58" i="31" s="1"/>
  <c r="AC18" i="30"/>
  <c r="Z47" i="30"/>
  <c r="Y47" i="30"/>
  <c r="AC49" i="30"/>
  <c r="AC48" i="30"/>
  <c r="Z28" i="30"/>
  <c r="Y28" i="30"/>
  <c r="AC28" i="30" s="1"/>
  <c r="Z61" i="30"/>
  <c r="Y61" i="30"/>
  <c r="Z13" i="30"/>
  <c r="Y13" i="30"/>
  <c r="AC14" i="30"/>
  <c r="AC66" i="30"/>
  <c r="Z30" i="30"/>
  <c r="Y30" i="30"/>
  <c r="Z44" i="30"/>
  <c r="Y44" i="30"/>
  <c r="Z27" i="30"/>
  <c r="Y27" i="30"/>
  <c r="AC27" i="30" s="1"/>
  <c r="AC31" i="30"/>
  <c r="AC45" i="30"/>
  <c r="Z57" i="30"/>
  <c r="Y57" i="30"/>
  <c r="AC57" i="30" s="1"/>
  <c r="AB13" i="30"/>
  <c r="AA13" i="30" s="1"/>
  <c r="Y19" i="30"/>
  <c r="AC19" i="30" s="1"/>
  <c r="X20" i="30"/>
  <c r="I22" i="30"/>
  <c r="Y22" i="30"/>
  <c r="X23" i="30"/>
  <c r="AB27" i="30"/>
  <c r="AA27" i="30" s="1"/>
  <c r="AB30" i="30"/>
  <c r="AA30" i="30" s="1"/>
  <c r="Y33" i="30"/>
  <c r="AC33"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14" i="29"/>
  <c r="Z26" i="29"/>
  <c r="Y26" i="29"/>
  <c r="AC26" i="29" s="1"/>
  <c r="AC66" i="29"/>
  <c r="AC18" i="29"/>
  <c r="Z43" i="29"/>
  <c r="Y43" i="29"/>
  <c r="AC43" i="29" s="1"/>
  <c r="Y31" i="29"/>
  <c r="Z31" i="29"/>
  <c r="AC52" i="29"/>
  <c r="Z57" i="29"/>
  <c r="Y57" i="29"/>
  <c r="AC57" i="29" s="1"/>
  <c r="Y65" i="29"/>
  <c r="AC65" i="29" s="1"/>
  <c r="Z65" i="29"/>
  <c r="Y45" i="29"/>
  <c r="Z45" i="29"/>
  <c r="Y48" i="29"/>
  <c r="Z48" i="29"/>
  <c r="Y62" i="29"/>
  <c r="Z62" i="29"/>
  <c r="Y34" i="29"/>
  <c r="Z34" i="29"/>
  <c r="Y17" i="29"/>
  <c r="Z17" i="29"/>
  <c r="Z27" i="29"/>
  <c r="Y27" i="29"/>
  <c r="AC27" i="29" s="1"/>
  <c r="AC35" i="29"/>
  <c r="Z60" i="29"/>
  <c r="Y60" i="29"/>
  <c r="AC60" i="29" s="1"/>
  <c r="Y19" i="29"/>
  <c r="AC19" i="29" s="1"/>
  <c r="Y33" i="29"/>
  <c r="AC33" i="29" s="1"/>
  <c r="Y36" i="29"/>
  <c r="AC36" i="29" s="1"/>
  <c r="Y50" i="29"/>
  <c r="AC50" i="29" s="1"/>
  <c r="Y53" i="29"/>
  <c r="AC53" i="29" s="1"/>
  <c r="Y67" i="29"/>
  <c r="AC67" i="29" s="1"/>
  <c r="I22" i="29"/>
  <c r="Y22" i="29"/>
  <c r="AC22" i="29" s="1"/>
  <c r="X10" i="29"/>
  <c r="AB14" i="29"/>
  <c r="AA14" i="29" s="1"/>
  <c r="AB17" i="29"/>
  <c r="AA17" i="29" s="1"/>
  <c r="Y20" i="29"/>
  <c r="AC20" i="29" s="1"/>
  <c r="X21" i="29"/>
  <c r="Y23" i="29"/>
  <c r="X24" i="29"/>
  <c r="AB31" i="29"/>
  <c r="AA31" i="29" s="1"/>
  <c r="AB34" i="29"/>
  <c r="AA34" i="29" s="1"/>
  <c r="Y37" i="29"/>
  <c r="AC37" i="29" s="1"/>
  <c r="X38" i="29"/>
  <c r="I40" i="29"/>
  <c r="Y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Y45" i="27"/>
  <c r="Z45" i="27"/>
  <c r="Z32" i="27"/>
  <c r="Y32" i="27"/>
  <c r="Z62" i="26"/>
  <c r="Y62" i="26"/>
  <c r="Z18" i="27"/>
  <c r="Y18" i="27"/>
  <c r="AC18" i="27" s="1"/>
  <c r="Z35" i="27"/>
  <c r="Y35" i="27"/>
  <c r="AC35" i="27" s="1"/>
  <c r="Z49" i="27"/>
  <c r="Y49" i="27"/>
  <c r="AC49" i="27" s="1"/>
  <c r="Y31" i="27"/>
  <c r="Z31" i="27"/>
  <c r="X28" i="26"/>
  <c r="X48" i="26"/>
  <c r="AB61" i="26"/>
  <c r="AA61" i="26" s="1"/>
  <c r="AB65" i="26"/>
  <c r="AA65" i="26" s="1"/>
  <c r="X17" i="27"/>
  <c r="X57" i="27"/>
  <c r="X18" i="26"/>
  <c r="Z18" i="26" s="1"/>
  <c r="X26" i="26"/>
  <c r="Z26" i="26" s="1"/>
  <c r="X31" i="26"/>
  <c r="X45" i="26"/>
  <c r="AB64" i="26"/>
  <c r="AA64" i="26" s="1"/>
  <c r="AC14" i="27"/>
  <c r="AB18" i="27"/>
  <c r="AA18" i="27" s="1"/>
  <c r="AB29" i="27"/>
  <c r="AA29" i="27" s="1"/>
  <c r="AB32" i="27"/>
  <c r="AA32" i="27" s="1"/>
  <c r="AC34" i="27"/>
  <c r="AC48" i="27"/>
  <c r="X63" i="27"/>
  <c r="X66" i="27"/>
  <c r="X14" i="26"/>
  <c r="Z14" i="26" s="1"/>
  <c r="Z27" i="26"/>
  <c r="X30" i="26"/>
  <c r="X44" i="26"/>
  <c r="AB48" i="26"/>
  <c r="AA48" i="26" s="1"/>
  <c r="X63" i="26"/>
  <c r="Z63" i="26" s="1"/>
  <c r="AB20" i="27"/>
  <c r="AA20" i="27" s="1"/>
  <c r="AB33" i="27"/>
  <c r="AA33" i="27" s="1"/>
  <c r="AB34" i="27"/>
  <c r="AA34" i="27" s="1"/>
  <c r="AB39" i="27"/>
  <c r="AA39" i="27" s="1"/>
  <c r="X44" i="27"/>
  <c r="Z44" i="27" s="1"/>
  <c r="AB54" i="27"/>
  <c r="AA54" i="27" s="1"/>
  <c r="X62" i="27"/>
  <c r="AB17" i="26"/>
  <c r="AA17" i="26" s="1"/>
  <c r="X23" i="26"/>
  <c r="Z23" i="26" s="1"/>
  <c r="AB42" i="26"/>
  <c r="AA42" i="26" s="1"/>
  <c r="AB52" i="26"/>
  <c r="AA52" i="26" s="1"/>
  <c r="X57" i="26"/>
  <c r="Z57" i="26" s="1"/>
  <c r="AB25" i="27"/>
  <c r="AA25" i="27" s="1"/>
  <c r="AB51" i="27"/>
  <c r="AA51" i="27" s="1"/>
  <c r="AB59" i="27"/>
  <c r="AA59" i="27" s="1"/>
  <c r="X65" i="27"/>
  <c r="AB33" i="26"/>
  <c r="AA33" i="26" s="1"/>
  <c r="AB47" i="26"/>
  <c r="AA47" i="26" s="1"/>
  <c r="Z58" i="26"/>
  <c r="AB65" i="27"/>
  <c r="AA65" i="27" s="1"/>
  <c r="AB69" i="27"/>
  <c r="AA69" i="27" s="1"/>
  <c r="AC27" i="26"/>
  <c r="X15" i="26"/>
  <c r="Z15" i="26" s="1"/>
  <c r="AB38" i="26"/>
  <c r="AA38" i="26" s="1"/>
  <c r="Z41" i="26"/>
  <c r="AB62" i="26"/>
  <c r="AA62" i="26" s="1"/>
  <c r="X22" i="27"/>
  <c r="Z22" i="27" s="1"/>
  <c r="Y52" i="27"/>
  <c r="AC52" i="27" s="1"/>
  <c r="AB68" i="27"/>
  <c r="AA68" i="27" s="1"/>
  <c r="X12" i="26"/>
  <c r="Z12" i="26" s="1"/>
  <c r="X13"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Z43" i="26"/>
  <c r="Y43" i="26"/>
  <c r="Z40" i="26"/>
  <c r="Z53" i="26"/>
  <c r="Y53" i="26"/>
  <c r="Z60" i="26"/>
  <c r="Y60" i="26"/>
  <c r="X16" i="26"/>
  <c r="I18" i="26"/>
  <c r="X19" i="26"/>
  <c r="AB23" i="26"/>
  <c r="AA23" i="26" s="1"/>
  <c r="AB26" i="26"/>
  <c r="AA26" i="26" s="1"/>
  <c r="Y29" i="26"/>
  <c r="AC29" i="26" s="1"/>
  <c r="Y32" i="26"/>
  <c r="X33" i="26"/>
  <c r="X36" i="26"/>
  <c r="AB40" i="26"/>
  <c r="AA40" i="26" s="1"/>
  <c r="AB43" i="26"/>
  <c r="AA43" i="26" s="1"/>
  <c r="Y46" i="26"/>
  <c r="X47" i="26"/>
  <c r="Y49" i="26"/>
  <c r="X50" i="26"/>
  <c r="AB57" i="26"/>
  <c r="AA57" i="26" s="1"/>
  <c r="AB60" i="26"/>
  <c r="AA60" i="26" s="1"/>
  <c r="X64" i="26"/>
  <c r="X34" i="26"/>
  <c r="X37" i="26"/>
  <c r="X51" i="26"/>
  <c r="X54" i="26"/>
  <c r="X65" i="26"/>
  <c r="X20" i="26"/>
  <c r="X21" i="26"/>
  <c r="X35" i="26"/>
  <c r="X38" i="26"/>
  <c r="X52" i="26"/>
  <c r="I54" i="26"/>
  <c r="X55" i="26"/>
  <c r="AB15" i="26"/>
  <c r="AA15" i="26" s="1"/>
  <c r="AB18" i="26"/>
  <c r="AA18" i="26" s="1"/>
  <c r="X22" i="26"/>
  <c r="Y24" i="26"/>
  <c r="AC24" i="26" s="1"/>
  <c r="X25" i="26"/>
  <c r="AB32" i="26"/>
  <c r="AA32" i="26" s="1"/>
  <c r="X39" i="26"/>
  <c r="X42" i="26"/>
  <c r="AB46" i="26"/>
  <c r="AA46" i="26" s="1"/>
  <c r="AB49" i="26"/>
  <c r="AA49" i="26" s="1"/>
  <c r="X56" i="26"/>
  <c r="X17" i="26"/>
  <c r="I10" i="26"/>
  <c r="X10" i="26" s="1"/>
  <c r="AB34" i="26"/>
  <c r="AA34" i="26" s="1"/>
  <c r="AB37" i="26"/>
  <c r="AA37" i="26" s="1"/>
  <c r="AB51" i="26"/>
  <c r="AA51" i="26" s="1"/>
  <c r="AB54" i="26"/>
  <c r="AA54" i="26" s="1"/>
  <c r="AB20" i="26"/>
  <c r="AA20" i="26" s="1"/>
  <c r="T69" i="25"/>
  <c r="Q69" i="25"/>
  <c r="K69" i="25"/>
  <c r="T68" i="25"/>
  <c r="Q68" i="25"/>
  <c r="K68" i="25"/>
  <c r="T67" i="25"/>
  <c r="Q67" i="25"/>
  <c r="K67" i="25"/>
  <c r="T66" i="25"/>
  <c r="Q66" i="25"/>
  <c r="AB67" i="25" s="1"/>
  <c r="AA67" i="25" s="1"/>
  <c r="K66" i="25"/>
  <c r="X65" i="25"/>
  <c r="Y65" i="25" s="1"/>
  <c r="T65" i="25"/>
  <c r="Q65" i="25"/>
  <c r="X66" i="25" s="1"/>
  <c r="K65" i="25"/>
  <c r="T64" i="25"/>
  <c r="Q64" i="25"/>
  <c r="X64" i="25" s="1"/>
  <c r="H64" i="25"/>
  <c r="I64" i="25" s="1"/>
  <c r="AB63" i="25"/>
  <c r="AA63" i="25" s="1"/>
  <c r="T63" i="25"/>
  <c r="Q63" i="25"/>
  <c r="K63" i="25"/>
  <c r="Z62" i="25"/>
  <c r="X62" i="25"/>
  <c r="Y62" i="25" s="1"/>
  <c r="T62" i="25"/>
  <c r="Q62" i="25"/>
  <c r="X63" i="25" s="1"/>
  <c r="K62" i="25"/>
  <c r="T61" i="25"/>
  <c r="Q61" i="25"/>
  <c r="AB62" i="25" s="1"/>
  <c r="AA62" i="25" s="1"/>
  <c r="K61" i="25"/>
  <c r="AB60" i="25"/>
  <c r="AA60" i="25" s="1"/>
  <c r="T60" i="25"/>
  <c r="Q60" i="25"/>
  <c r="X61" i="25" s="1"/>
  <c r="K60" i="25"/>
  <c r="T59" i="25"/>
  <c r="Q59" i="25"/>
  <c r="K59" i="25"/>
  <c r="T58" i="25"/>
  <c r="Q58" i="25"/>
  <c r="AB59" i="25" s="1"/>
  <c r="AA59" i="25" s="1"/>
  <c r="H58" i="25"/>
  <c r="T57" i="25"/>
  <c r="Q57" i="25"/>
  <c r="X57" i="25" s="1"/>
  <c r="K57" i="25"/>
  <c r="T56" i="25"/>
  <c r="Q56" i="25"/>
  <c r="AB57" i="25" s="1"/>
  <c r="AA57" i="25" s="1"/>
  <c r="K56" i="25"/>
  <c r="T55" i="25"/>
  <c r="Q55" i="25"/>
  <c r="AB56" i="25" s="1"/>
  <c r="AA56" i="25" s="1"/>
  <c r="K55" i="25"/>
  <c r="T54" i="25"/>
  <c r="Q54" i="25"/>
  <c r="K54" i="25"/>
  <c r="T53" i="25"/>
  <c r="Q53" i="25"/>
  <c r="AB54" i="25" s="1"/>
  <c r="AA54" i="25" s="1"/>
  <c r="K53" i="25"/>
  <c r="T52" i="25"/>
  <c r="Q52" i="25"/>
  <c r="AB52" i="25" s="1"/>
  <c r="AA52" i="25" s="1"/>
  <c r="I52" i="25"/>
  <c r="H52" i="25"/>
  <c r="T51" i="25"/>
  <c r="Q51" i="25"/>
  <c r="K51" i="25"/>
  <c r="T50" i="25"/>
  <c r="Q50" i="25"/>
  <c r="AB51" i="25" s="1"/>
  <c r="AA51" i="25" s="1"/>
  <c r="K50" i="25"/>
  <c r="AB49" i="25"/>
  <c r="AA49" i="25" s="1"/>
  <c r="T49" i="25"/>
  <c r="Q49" i="25"/>
  <c r="X50" i="25" s="1"/>
  <c r="Z50" i="25" s="1"/>
  <c r="K49" i="25"/>
  <c r="T48" i="25"/>
  <c r="Q48" i="25"/>
  <c r="X49" i="25" s="1"/>
  <c r="K48" i="25"/>
  <c r="T47" i="25"/>
  <c r="Q47" i="25"/>
  <c r="AB48" i="25" s="1"/>
  <c r="AA48" i="25" s="1"/>
  <c r="K47" i="25"/>
  <c r="T46" i="25"/>
  <c r="Q46" i="25"/>
  <c r="H46" i="25"/>
  <c r="I46" i="25" s="1"/>
  <c r="X45" i="25"/>
  <c r="Y45" i="25" s="1"/>
  <c r="T45" i="25"/>
  <c r="Q45" i="25"/>
  <c r="AB45" i="25" s="1"/>
  <c r="AA45" i="25" s="1"/>
  <c r="K45" i="25"/>
  <c r="T44" i="25"/>
  <c r="Q44" i="25"/>
  <c r="K44" i="25"/>
  <c r="T43" i="25"/>
  <c r="Q43" i="25"/>
  <c r="X44" i="25" s="1"/>
  <c r="K43" i="25"/>
  <c r="T42" i="25"/>
  <c r="Q42" i="25"/>
  <c r="AB43" i="25" s="1"/>
  <c r="AA43" i="25" s="1"/>
  <c r="K42" i="25"/>
  <c r="T41" i="25"/>
  <c r="Q41" i="25"/>
  <c r="K41" i="25"/>
  <c r="T40" i="25"/>
  <c r="Q40" i="25"/>
  <c r="AB40" i="25" s="1"/>
  <c r="AA40" i="25" s="1"/>
  <c r="H40" i="25"/>
  <c r="I40" i="25" s="1"/>
  <c r="T39" i="25"/>
  <c r="Q39" i="25"/>
  <c r="K39" i="25"/>
  <c r="T38" i="25"/>
  <c r="Q38" i="25"/>
  <c r="AB39" i="25" s="1"/>
  <c r="AA39" i="25" s="1"/>
  <c r="K38" i="25"/>
  <c r="T37" i="25"/>
  <c r="Q37" i="25"/>
  <c r="K37" i="25"/>
  <c r="T36" i="25"/>
  <c r="Q36" i="25"/>
  <c r="AB37" i="25" s="1"/>
  <c r="AA37" i="25" s="1"/>
  <c r="K36" i="25"/>
  <c r="AB35" i="25"/>
  <c r="AA35" i="25" s="1"/>
  <c r="T35" i="25"/>
  <c r="Q35" i="25"/>
  <c r="X36" i="25" s="1"/>
  <c r="Z36" i="25" s="1"/>
  <c r="K35" i="25"/>
  <c r="AB34" i="25"/>
  <c r="AA34" i="25" s="1"/>
  <c r="T34" i="25"/>
  <c r="Q34" i="25"/>
  <c r="X34" i="25" s="1"/>
  <c r="H34" i="25"/>
  <c r="I34" i="25" s="1"/>
  <c r="T33" i="25"/>
  <c r="Q33" i="25"/>
  <c r="K33" i="25"/>
  <c r="T32" i="25"/>
  <c r="Q32" i="25"/>
  <c r="X33" i="25" s="1"/>
  <c r="Z33" i="25" s="1"/>
  <c r="K32" i="25"/>
  <c r="T31" i="25"/>
  <c r="Q31" i="25"/>
  <c r="AB32" i="25" s="1"/>
  <c r="AA32" i="25" s="1"/>
  <c r="K31" i="25"/>
  <c r="T30" i="25"/>
  <c r="Q30" i="25"/>
  <c r="AB31" i="25" s="1"/>
  <c r="AA31" i="25" s="1"/>
  <c r="K30" i="25"/>
  <c r="T29" i="25"/>
  <c r="Q29" i="25"/>
  <c r="K29" i="25"/>
  <c r="AB28" i="25"/>
  <c r="AA28" i="25"/>
  <c r="X28" i="25"/>
  <c r="Z28" i="25" s="1"/>
  <c r="T28" i="25"/>
  <c r="Q28" i="25"/>
  <c r="AB29" i="25" s="1"/>
  <c r="AA29" i="25" s="1"/>
  <c r="H28" i="25"/>
  <c r="I28" i="25" s="1"/>
  <c r="T27" i="25"/>
  <c r="Q27" i="25"/>
  <c r="K27" i="25"/>
  <c r="AB26" i="25"/>
  <c r="AA26" i="25" s="1"/>
  <c r="T26" i="25"/>
  <c r="Q26" i="25"/>
  <c r="X27" i="25" s="1"/>
  <c r="K26" i="25"/>
  <c r="T25" i="25"/>
  <c r="Q25" i="25"/>
  <c r="K25" i="25"/>
  <c r="T24" i="25"/>
  <c r="Q24" i="25"/>
  <c r="AB25" i="25" s="1"/>
  <c r="AA25" i="25" s="1"/>
  <c r="K24" i="25"/>
  <c r="T23" i="25"/>
  <c r="Q23" i="25"/>
  <c r="K23" i="25"/>
  <c r="T22" i="25"/>
  <c r="Q22" i="25"/>
  <c r="AB23" i="25" s="1"/>
  <c r="AA23" i="25" s="1"/>
  <c r="H22" i="25"/>
  <c r="T21" i="25"/>
  <c r="Q21" i="25"/>
  <c r="AB21" i="25" s="1"/>
  <c r="AA21" i="25" s="1"/>
  <c r="K21" i="25"/>
  <c r="T20" i="25"/>
  <c r="Q20" i="25"/>
  <c r="K20" i="25"/>
  <c r="T19" i="25"/>
  <c r="Q19" i="25"/>
  <c r="AB20" i="25" s="1"/>
  <c r="AA20" i="25" s="1"/>
  <c r="K19" i="25"/>
  <c r="T18" i="25"/>
  <c r="Q18" i="25"/>
  <c r="K18" i="25"/>
  <c r="T17" i="25"/>
  <c r="Q17" i="25"/>
  <c r="X18" i="25" s="1"/>
  <c r="Z18" i="25" s="1"/>
  <c r="K17" i="25"/>
  <c r="T16" i="25"/>
  <c r="Q16" i="25"/>
  <c r="I16" i="25"/>
  <c r="H16" i="25"/>
  <c r="T15" i="25"/>
  <c r="Q15" i="25"/>
  <c r="K15" i="25"/>
  <c r="T14" i="25"/>
  <c r="Q14" i="25"/>
  <c r="X15" i="25" s="1"/>
  <c r="K14" i="25"/>
  <c r="T13" i="25"/>
  <c r="Q13" i="25"/>
  <c r="AB14" i="25" s="1"/>
  <c r="AA14" i="25" s="1"/>
  <c r="K13" i="25"/>
  <c r="T12" i="25"/>
  <c r="Q12" i="25"/>
  <c r="X13" i="25" s="1"/>
  <c r="K12" i="25"/>
  <c r="T11" i="25"/>
  <c r="Q11" i="25"/>
  <c r="K11" i="25"/>
  <c r="T10" i="25"/>
  <c r="Q10" i="25"/>
  <c r="H10" i="25"/>
  <c r="I10" i="25" s="1"/>
  <c r="Y14" i="26" l="1"/>
  <c r="AC14" i="26" s="1"/>
  <c r="Y15" i="26"/>
  <c r="AC15" i="26" s="1"/>
  <c r="AC60" i="26"/>
  <c r="Y57" i="26"/>
  <c r="Z61" i="26"/>
  <c r="AC61" i="26"/>
  <c r="AC53" i="26"/>
  <c r="Y59" i="26"/>
  <c r="AC59" i="26" s="1"/>
  <c r="Y18" i="26"/>
  <c r="AC46" i="26"/>
  <c r="Y23" i="26"/>
  <c r="Y63" i="26"/>
  <c r="AC63" i="26" s="1"/>
  <c r="AC15" i="32"/>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AC43"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Z65" i="25"/>
  <c r="AB66" i="25"/>
  <c r="AA66" i="25" s="1"/>
  <c r="AC40" i="26"/>
  <c r="Y44" i="27"/>
  <c r="AC13" i="27"/>
  <c r="Y30" i="26"/>
  <c r="AC30" i="26" s="1"/>
  <c r="Z30" i="26"/>
  <c r="AB15" i="25"/>
  <c r="AA15" i="25" s="1"/>
  <c r="X32" i="25"/>
  <c r="X52" i="25"/>
  <c r="AB65" i="25"/>
  <c r="AA65" i="25" s="1"/>
  <c r="AC65" i="25" s="1"/>
  <c r="AB69" i="25"/>
  <c r="AA69" i="25" s="1"/>
  <c r="Y26" i="26"/>
  <c r="AC50" i="27"/>
  <c r="AC32" i="27"/>
  <c r="AC62"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5" i="26"/>
  <c r="Y45" i="26"/>
  <c r="AC45" i="26" s="1"/>
  <c r="Z48" i="26"/>
  <c r="Y48" i="26"/>
  <c r="AC48" i="26" s="1"/>
  <c r="AB33" i="25"/>
  <c r="AA33" i="25" s="1"/>
  <c r="AC62" i="25"/>
  <c r="Y44" i="26"/>
  <c r="AC44" i="26" s="1"/>
  <c r="Z44" i="26"/>
  <c r="Z31" i="26"/>
  <c r="Y31" i="26"/>
  <c r="AC31" i="26" s="1"/>
  <c r="Z28" i="26"/>
  <c r="Y28" i="26"/>
  <c r="AC28" i="26" s="1"/>
  <c r="Y12"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19" i="26"/>
  <c r="Y19" i="26"/>
  <c r="AC19" i="26" s="1"/>
  <c r="AC43" i="26"/>
  <c r="Z39" i="26"/>
  <c r="Y39" i="26"/>
  <c r="AC39" i="26" s="1"/>
  <c r="Z20" i="26"/>
  <c r="Y20" i="26"/>
  <c r="AC20" i="26" s="1"/>
  <c r="AC18" i="26"/>
  <c r="Z34" i="26"/>
  <c r="Y34" i="26"/>
  <c r="AC34" i="26" s="1"/>
  <c r="Z21" i="26"/>
  <c r="Y21" i="26"/>
  <c r="AC21" i="26" s="1"/>
  <c r="Z65" i="26"/>
  <c r="Y65" i="26"/>
  <c r="AC65" i="26" s="1"/>
  <c r="Y13" i="26"/>
  <c r="Z13" i="26"/>
  <c r="Z54" i="26"/>
  <c r="Y54" i="26"/>
  <c r="AC54" i="26" s="1"/>
  <c r="Z50" i="26"/>
  <c r="Y50" i="26"/>
  <c r="AC50" i="26" s="1"/>
  <c r="Z33" i="26"/>
  <c r="Y33" i="26"/>
  <c r="AC33" i="26" s="1"/>
  <c r="Z16" i="26"/>
  <c r="Y16" i="26"/>
  <c r="AC16" i="26" s="1"/>
  <c r="AC26" i="26"/>
  <c r="Z64" i="26"/>
  <c r="Y64" i="26"/>
  <c r="AC64" i="26" s="1"/>
  <c r="Z55" i="26"/>
  <c r="Y55" i="26"/>
  <c r="AC55" i="26" s="1"/>
  <c r="Z36" i="26"/>
  <c r="Y36" i="26"/>
  <c r="AC36" i="26" s="1"/>
  <c r="AC57" i="26"/>
  <c r="Z25" i="26"/>
  <c r="Y25" i="26"/>
  <c r="AC25" i="26" s="1"/>
  <c r="Z17" i="26"/>
  <c r="Y17" i="26"/>
  <c r="AC17" i="26" s="1"/>
  <c r="Z52" i="26"/>
  <c r="Y52" i="26"/>
  <c r="AC52" i="26" s="1"/>
  <c r="Z51" i="26"/>
  <c r="Y51" i="26"/>
  <c r="AC51" i="26" s="1"/>
  <c r="AC49" i="26"/>
  <c r="AC32" i="26"/>
  <c r="Z35" i="26"/>
  <c r="Y35" i="26"/>
  <c r="AC35" i="26" s="1"/>
  <c r="Z42" i="26"/>
  <c r="Y42" i="26"/>
  <c r="AC42" i="26" s="1"/>
  <c r="Z56" i="26"/>
  <c r="Y56" i="26"/>
  <c r="AC56" i="26" s="1"/>
  <c r="Z22" i="26"/>
  <c r="Y22" i="26"/>
  <c r="AC22" i="26" s="1"/>
  <c r="Z38" i="26"/>
  <c r="Y38" i="26"/>
  <c r="AC38" i="26" s="1"/>
  <c r="Z37" i="26"/>
  <c r="Y37" i="26"/>
  <c r="AC37" i="26" s="1"/>
  <c r="Z47" i="26"/>
  <c r="Y47" i="26"/>
  <c r="AC47" i="26" s="1"/>
  <c r="AC23" i="26"/>
  <c r="X16" i="25"/>
  <c r="Z16" i="25" s="1"/>
  <c r="X17" i="25" s="1"/>
  <c r="Y18" i="25"/>
  <c r="AC18" i="25" s="1"/>
  <c r="Z47" i="25"/>
  <c r="Y47" i="25"/>
  <c r="Z57" i="25"/>
  <c r="Y57" i="25"/>
  <c r="AC57" i="25" s="1"/>
  <c r="AC34" i="25"/>
  <c r="Z30" i="25"/>
  <c r="Y30" i="25"/>
  <c r="Z13" i="25"/>
  <c r="Y13" i="25"/>
  <c r="Z61" i="25"/>
  <c r="Y61" i="25"/>
  <c r="Z27" i="25"/>
  <c r="Y27" i="25"/>
  <c r="Z44" i="25"/>
  <c r="Y44" i="25"/>
  <c r="AC45" i="25"/>
  <c r="Z64" i="25"/>
  <c r="Y64" i="25"/>
  <c r="AB13" i="25"/>
  <c r="AA13" i="25" s="1"/>
  <c r="Y19" i="25"/>
  <c r="AC19" i="25" s="1"/>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Y28" i="25"/>
  <c r="AC28" i="25" s="1"/>
  <c r="X29" i="25"/>
  <c r="AB36" i="25"/>
  <c r="AA36" i="25" s="1"/>
  <c r="X43" i="25"/>
  <c r="X46" i="25"/>
  <c r="AB50" i="25"/>
  <c r="AA50" i="25" s="1"/>
  <c r="AB53" i="25"/>
  <c r="AA53" i="25" s="1"/>
  <c r="X60" i="25"/>
  <c r="X10" i="25"/>
  <c r="AB24" i="25"/>
  <c r="AA24" i="25" s="1"/>
  <c r="AB38" i="25"/>
  <c r="AA38" i="25" s="1"/>
  <c r="AB41" i="25"/>
  <c r="AA41" i="25" s="1"/>
  <c r="AB55" i="25"/>
  <c r="AA55" i="25" s="1"/>
  <c r="AB58" i="25"/>
  <c r="AA58" i="25" s="1"/>
  <c r="T65" i="24"/>
  <c r="Q65" i="24"/>
  <c r="AB65" i="24" s="1"/>
  <c r="AA65" i="24" s="1"/>
  <c r="T64" i="24"/>
  <c r="Q64" i="24"/>
  <c r="T63" i="24"/>
  <c r="Q63" i="24"/>
  <c r="T62" i="24"/>
  <c r="Q62" i="24"/>
  <c r="X63" i="24" s="1"/>
  <c r="Z63" i="24" s="1"/>
  <c r="X61" i="24"/>
  <c r="Y61" i="24" s="1"/>
  <c r="T61" i="24"/>
  <c r="Q61" i="24"/>
  <c r="T60" i="24"/>
  <c r="Q60" i="24"/>
  <c r="X60" i="24" s="1"/>
  <c r="Z60" i="24" s="1"/>
  <c r="H60" i="24"/>
  <c r="I60" i="24" s="1"/>
  <c r="T59" i="24"/>
  <c r="Q59" i="24"/>
  <c r="X59" i="24" s="1"/>
  <c r="T58" i="24"/>
  <c r="Q58" i="24"/>
  <c r="T57" i="24"/>
  <c r="Q57" i="24"/>
  <c r="T56" i="24"/>
  <c r="Q56" i="24"/>
  <c r="T55" i="24"/>
  <c r="Q55" i="24"/>
  <c r="T54" i="24"/>
  <c r="Q54" i="24"/>
  <c r="H54" i="24"/>
  <c r="I54" i="24" s="1"/>
  <c r="T53" i="24"/>
  <c r="Q53" i="24"/>
  <c r="T52" i="24"/>
  <c r="Q52" i="24"/>
  <c r="T51" i="24"/>
  <c r="Q51" i="24"/>
  <c r="T50" i="24"/>
  <c r="Q50" i="24"/>
  <c r="T49" i="24"/>
  <c r="Q49" i="24"/>
  <c r="T48" i="24"/>
  <c r="Q48" i="24"/>
  <c r="X48" i="24" s="1"/>
  <c r="H48" i="24"/>
  <c r="I48" i="24" s="1"/>
  <c r="T47" i="24"/>
  <c r="Q47" i="24"/>
  <c r="T46" i="24"/>
  <c r="Q46" i="24"/>
  <c r="AB47" i="24" s="1"/>
  <c r="AA47" i="24" s="1"/>
  <c r="T45" i="24"/>
  <c r="Q45" i="24"/>
  <c r="T44" i="24"/>
  <c r="Q44" i="24"/>
  <c r="T43" i="24"/>
  <c r="Q43" i="24"/>
  <c r="T42" i="24"/>
  <c r="Q42" i="24"/>
  <c r="X43" i="24" s="1"/>
  <c r="H42" i="24"/>
  <c r="I42" i="24" s="1"/>
  <c r="T41" i="24"/>
  <c r="Q41" i="24"/>
  <c r="T40" i="24"/>
  <c r="Q40" i="24"/>
  <c r="X40" i="24" s="1"/>
  <c r="T39" i="24"/>
  <c r="Q39" i="24"/>
  <c r="T38" i="24"/>
  <c r="Q38" i="24"/>
  <c r="X39" i="24" s="1"/>
  <c r="T37" i="24"/>
  <c r="Q37" i="24"/>
  <c r="T36" i="24"/>
  <c r="Q36" i="24"/>
  <c r="AB36" i="24" s="1"/>
  <c r="AA36" i="24" s="1"/>
  <c r="H36" i="24"/>
  <c r="I36" i="24" s="1"/>
  <c r="T35" i="24"/>
  <c r="Q35" i="24"/>
  <c r="T34" i="24"/>
  <c r="Q34" i="24"/>
  <c r="T33" i="24"/>
  <c r="Q33" i="24"/>
  <c r="T32" i="24"/>
  <c r="Q32" i="24"/>
  <c r="T31" i="24"/>
  <c r="Q31" i="24"/>
  <c r="X32" i="24" s="1"/>
  <c r="Z32" i="24" s="1"/>
  <c r="T30" i="24"/>
  <c r="Q30" i="24"/>
  <c r="H30" i="24"/>
  <c r="I30" i="24" s="1"/>
  <c r="T29" i="24"/>
  <c r="Q29" i="24"/>
  <c r="T28" i="24"/>
  <c r="Q28" i="24"/>
  <c r="T27" i="24"/>
  <c r="Q27" i="24"/>
  <c r="T26" i="24"/>
  <c r="Q26" i="24"/>
  <c r="T25" i="24"/>
  <c r="Q25" i="24"/>
  <c r="T24" i="24"/>
  <c r="Q24" i="24"/>
  <c r="H24" i="24"/>
  <c r="I24" i="24" s="1"/>
  <c r="T23" i="24"/>
  <c r="Q23" i="24"/>
  <c r="T22" i="24"/>
  <c r="Q22" i="24"/>
  <c r="T21" i="24"/>
  <c r="Q21" i="24"/>
  <c r="T20" i="24"/>
  <c r="Q20" i="24"/>
  <c r="T19" i="24"/>
  <c r="Q19" i="24"/>
  <c r="T18" i="24"/>
  <c r="Q18" i="24"/>
  <c r="X18" i="24" s="1"/>
  <c r="Z18" i="24" s="1"/>
  <c r="H18" i="24"/>
  <c r="T17" i="24"/>
  <c r="Q17" i="24"/>
  <c r="AB17" i="24" s="1"/>
  <c r="AA17" i="24" s="1"/>
  <c r="T16" i="24"/>
  <c r="Q16" i="24"/>
  <c r="T15" i="24"/>
  <c r="Q15" i="24"/>
  <c r="T14" i="24"/>
  <c r="Q14" i="24"/>
  <c r="T13" i="24"/>
  <c r="Q13" i="24"/>
  <c r="T12" i="24"/>
  <c r="Q12" i="24"/>
  <c r="H12" i="24"/>
  <c r="I12"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K65" i="24"/>
  <c r="K47" i="24"/>
  <c r="K29" i="24"/>
  <c r="K13" i="24"/>
  <c r="K52" i="24"/>
  <c r="K55" i="24"/>
  <c r="K68" i="23"/>
  <c r="K50" i="23"/>
  <c r="K32" i="23"/>
  <c r="K45" i="23"/>
  <c r="K27" i="23"/>
  <c r="K56" i="23"/>
  <c r="K60" i="23"/>
  <c r="K11" i="23"/>
  <c r="K28" i="24"/>
  <c r="K23" i="24"/>
  <c r="K47" i="23"/>
  <c r="K32" i="24"/>
  <c r="K12" i="23"/>
  <c r="K51" i="24"/>
  <c r="K33" i="24"/>
  <c r="K15" i="24"/>
  <c r="K21" i="24"/>
  <c r="K38" i="24"/>
  <c r="K35" i="24"/>
  <c r="K54" i="23"/>
  <c r="K36" i="23"/>
  <c r="K18" i="23"/>
  <c r="K31" i="23"/>
  <c r="K13" i="23"/>
  <c r="K42" i="23"/>
  <c r="K17" i="23"/>
  <c r="K41" i="24"/>
  <c r="K67" i="23"/>
  <c r="K48" i="23"/>
  <c r="K37" i="24"/>
  <c r="K19" i="24"/>
  <c r="K62" i="24"/>
  <c r="K11" i="24"/>
  <c r="K57" i="24"/>
  <c r="K56" i="24"/>
  <c r="K69" i="23"/>
  <c r="K51" i="23"/>
  <c r="K33" i="23"/>
  <c r="K15" i="23"/>
  <c r="K39" i="23"/>
  <c r="K49" i="23"/>
  <c r="K53" i="23"/>
  <c r="K34" i="24"/>
  <c r="K16" i="24"/>
  <c r="K59" i="24"/>
  <c r="K61" i="24"/>
  <c r="K43" i="24"/>
  <c r="K53" i="24"/>
  <c r="K55" i="23"/>
  <c r="K37" i="23"/>
  <c r="K19" i="23"/>
  <c r="K30" i="23"/>
  <c r="K14" i="23"/>
  <c r="K57" i="23"/>
  <c r="K62" i="23"/>
  <c r="K27" i="24"/>
  <c r="K20" i="24"/>
  <c r="K63" i="24"/>
  <c r="K45" i="24"/>
  <c r="K58" i="24"/>
  <c r="K40" i="24"/>
  <c r="K39" i="24"/>
  <c r="K41" i="23"/>
  <c r="K23" i="23"/>
  <c r="K66" i="23"/>
  <c r="K25" i="23"/>
  <c r="K59" i="23"/>
  <c r="K43" i="23"/>
  <c r="K46" i="24"/>
  <c r="K22" i="24"/>
  <c r="K26" i="23"/>
  <c r="K50" i="24"/>
  <c r="K21" i="23"/>
  <c r="K44" i="23"/>
  <c r="K17" i="24"/>
  <c r="K49" i="24"/>
  <c r="K31" i="24"/>
  <c r="K44" i="24"/>
  <c r="K26" i="24"/>
  <c r="K25" i="24"/>
  <c r="K38" i="23"/>
  <c r="K20" i="23"/>
  <c r="K63" i="23"/>
  <c r="K65" i="23"/>
  <c r="K61" i="23"/>
  <c r="K29" i="23"/>
  <c r="K64" i="24"/>
  <c r="K24" i="23"/>
  <c r="K14" i="24"/>
  <c r="K35" i="23"/>
  <c r="X57" i="24" l="1"/>
  <c r="AB23" i="24"/>
  <c r="AA23" i="24" s="1"/>
  <c r="AB26" i="24"/>
  <c r="AA26" i="24" s="1"/>
  <c r="X29" i="24"/>
  <c r="Z29" i="24" s="1"/>
  <c r="X49" i="24"/>
  <c r="Z49" i="24" s="1"/>
  <c r="AB58" i="24"/>
  <c r="AA58" i="24" s="1"/>
  <c r="AB61" i="24"/>
  <c r="AA61" i="24" s="1"/>
  <c r="AB64" i="24"/>
  <c r="AA64" i="24" s="1"/>
  <c r="AB44" i="24"/>
  <c r="AA44" i="24" s="1"/>
  <c r="X51" i="24"/>
  <c r="AB16" i="24"/>
  <c r="AA16" i="24" s="1"/>
  <c r="X34" i="24"/>
  <c r="AB56" i="24"/>
  <c r="AA56" i="24" s="1"/>
  <c r="X58" i="24"/>
  <c r="Y58" i="24" s="1"/>
  <c r="X31" i="24"/>
  <c r="Y31" i="24" s="1"/>
  <c r="X46" i="24"/>
  <c r="Z46" i="24" s="1"/>
  <c r="X53" i="24"/>
  <c r="Y53" i="24" s="1"/>
  <c r="X12" i="24"/>
  <c r="Z12" i="24" s="1"/>
  <c r="X13" i="24" s="1"/>
  <c r="X12" i="34"/>
  <c r="X11" i="34"/>
  <c r="Z11" i="33"/>
  <c r="X12" i="33" s="1"/>
  <c r="Y11" i="33"/>
  <c r="X12" i="32"/>
  <c r="X11" i="32"/>
  <c r="X12" i="31"/>
  <c r="X11" i="31"/>
  <c r="X11" i="30"/>
  <c r="X12" i="30"/>
  <c r="Y11" i="29"/>
  <c r="Z11" i="29"/>
  <c r="X12" i="29" s="1"/>
  <c r="AC13" i="25"/>
  <c r="Z12" i="28"/>
  <c r="Y12" i="28"/>
  <c r="Z40" i="24"/>
  <c r="Y40" i="24"/>
  <c r="Y31" i="25"/>
  <c r="AC31" i="25" s="1"/>
  <c r="Z31" i="25"/>
  <c r="X13" i="23"/>
  <c r="Y13" i="23" s="1"/>
  <c r="AB51" i="23"/>
  <c r="AA51" i="23" s="1"/>
  <c r="AB54" i="23"/>
  <c r="AA54" i="23" s="1"/>
  <c r="X63" i="23"/>
  <c r="Z63" i="23" s="1"/>
  <c r="AB68" i="23"/>
  <c r="AA68" i="23" s="1"/>
  <c r="X15" i="24"/>
  <c r="Z15" i="24" s="1"/>
  <c r="X22" i="24"/>
  <c r="X25" i="24"/>
  <c r="Z25" i="24" s="1"/>
  <c r="X28" i="24"/>
  <c r="Z58" i="24"/>
  <c r="AB62" i="24"/>
  <c r="AA62" i="24" s="1"/>
  <c r="Z52" i="25"/>
  <c r="Y52" i="25"/>
  <c r="AC52" i="25" s="1"/>
  <c r="AB26" i="23"/>
  <c r="AA26" i="23" s="1"/>
  <c r="X65" i="23"/>
  <c r="X30" i="24"/>
  <c r="Y30" i="24" s="1"/>
  <c r="AB42" i="24"/>
  <c r="AA42" i="24" s="1"/>
  <c r="AC47" i="25"/>
  <c r="Y14" i="25"/>
  <c r="AC14" i="25" s="1"/>
  <c r="Z14" i="25"/>
  <c r="Z32" i="25"/>
  <c r="Y32" i="25"/>
  <c r="AC32" i="25" s="1"/>
  <c r="AB65" i="23"/>
  <c r="AA65" i="23" s="1"/>
  <c r="AB53" i="24"/>
  <c r="AA53" i="24" s="1"/>
  <c r="AC30" i="25"/>
  <c r="Y21" i="25"/>
  <c r="AC21" i="25" s="1"/>
  <c r="AC15" i="25"/>
  <c r="AB15" i="23"/>
  <c r="AA15" i="23" s="1"/>
  <c r="AB34" i="23"/>
  <c r="AA34" i="23" s="1"/>
  <c r="AB49" i="23"/>
  <c r="AA49" i="23" s="1"/>
  <c r="X64" i="23"/>
  <c r="AB69" i="23"/>
  <c r="AA69" i="23" s="1"/>
  <c r="X20" i="24"/>
  <c r="AB43" i="24"/>
  <c r="AA43" i="24" s="1"/>
  <c r="Y48" i="25"/>
  <c r="AC48" i="25" s="1"/>
  <c r="Z48" i="25"/>
  <c r="Z35" i="25"/>
  <c r="Y35" i="25"/>
  <c r="AC35" i="25" s="1"/>
  <c r="AB33" i="23"/>
  <c r="AA33" i="23" s="1"/>
  <c r="X36" i="23"/>
  <c r="Z36" i="23" s="1"/>
  <c r="X45" i="23"/>
  <c r="Y45" i="23" s="1"/>
  <c r="AB40" i="24"/>
  <c r="AA40" i="24" s="1"/>
  <c r="AB45" i="24"/>
  <c r="AA45" i="24" s="1"/>
  <c r="AC36" i="25"/>
  <c r="AC66" i="25"/>
  <c r="X44" i="23"/>
  <c r="X66" i="23"/>
  <c r="X26" i="24"/>
  <c r="AC53" i="25"/>
  <c r="X16" i="23"/>
  <c r="Z16" i="23" s="1"/>
  <c r="X17" i="23" s="1"/>
  <c r="Z11" i="27"/>
  <c r="X12" i="27" s="1"/>
  <c r="Y11" i="27"/>
  <c r="Z11" i="26"/>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31" i="23"/>
  <c r="AC31" i="23" s="1"/>
  <c r="Z31" i="23"/>
  <c r="Y62" i="23"/>
  <c r="Z62" i="23"/>
  <c r="Z57" i="24"/>
  <c r="Y57" i="24"/>
  <c r="Z22" i="24"/>
  <c r="Y22" i="24"/>
  <c r="Z39" i="24"/>
  <c r="Y39" i="24"/>
  <c r="Z43" i="24"/>
  <c r="Y43" i="24"/>
  <c r="Z53" i="24"/>
  <c r="AB24" i="24"/>
  <c r="AA24" i="24" s="1"/>
  <c r="AB19" i="23"/>
  <c r="AA19" i="23" s="1"/>
  <c r="X19" i="23"/>
  <c r="Z19" i="23" s="1"/>
  <c r="AB23" i="23"/>
  <c r="AA23" i="23" s="1"/>
  <c r="AB28" i="23"/>
  <c r="AA28" i="23" s="1"/>
  <c r="AB32" i="23"/>
  <c r="AA32" i="23" s="1"/>
  <c r="X57" i="23"/>
  <c r="Z57" i="23" s="1"/>
  <c r="AB67" i="23"/>
  <c r="AA67" i="23" s="1"/>
  <c r="X67" i="23"/>
  <c r="Z67" i="23" s="1"/>
  <c r="AB21" i="24"/>
  <c r="AA21" i="24" s="1"/>
  <c r="X23" i="24"/>
  <c r="X24" i="24"/>
  <c r="AB27" i="24"/>
  <c r="AA27" i="24" s="1"/>
  <c r="X27" i="24"/>
  <c r="AB32" i="24"/>
  <c r="AA32" i="24" s="1"/>
  <c r="X37" i="24"/>
  <c r="Z37" i="24" s="1"/>
  <c r="AB39" i="24"/>
  <c r="AA39" i="24" s="1"/>
  <c r="AB55" i="24"/>
  <c r="AA55" i="24" s="1"/>
  <c r="AB57" i="24"/>
  <c r="AA57" i="24" s="1"/>
  <c r="Y60" i="24"/>
  <c r="Z61" i="24"/>
  <c r="X65" i="24"/>
  <c r="Y65" i="24" s="1"/>
  <c r="AC65" i="24" s="1"/>
  <c r="X53" i="23"/>
  <c r="Z53" i="23" s="1"/>
  <c r="AB25" i="24"/>
  <c r="AA25" i="24" s="1"/>
  <c r="X14" i="23"/>
  <c r="Y14" i="23" s="1"/>
  <c r="AC14" i="23" s="1"/>
  <c r="X30" i="23"/>
  <c r="X32" i="23"/>
  <c r="X52" i="23"/>
  <c r="X14" i="24"/>
  <c r="Y14" i="24" s="1"/>
  <c r="AB19" i="24"/>
  <c r="AA19" i="24" s="1"/>
  <c r="AB35" i="24"/>
  <c r="AA35" i="24" s="1"/>
  <c r="AB41" i="24"/>
  <c r="AA41" i="24" s="1"/>
  <c r="X41" i="24"/>
  <c r="X42" i="24"/>
  <c r="X44" i="24"/>
  <c r="AB52" i="24"/>
  <c r="AA52" i="24" s="1"/>
  <c r="AB59" i="24"/>
  <c r="AA59" i="24" s="1"/>
  <c r="X62" i="24"/>
  <c r="Y62" i="24" s="1"/>
  <c r="AC62" i="24" s="1"/>
  <c r="AB31" i="23"/>
  <c r="AA31" i="23" s="1"/>
  <c r="X15" i="23"/>
  <c r="Z15" i="23" s="1"/>
  <c r="X33" i="23"/>
  <c r="Z33" i="23" s="1"/>
  <c r="Z45" i="23"/>
  <c r="AB62" i="23"/>
  <c r="AA62" i="23" s="1"/>
  <c r="X18" i="23"/>
  <c r="X35" i="23"/>
  <c r="X47" i="23"/>
  <c r="Z47" i="23" s="1"/>
  <c r="X49" i="23"/>
  <c r="AB56" i="23"/>
  <c r="AA56" i="23" s="1"/>
  <c r="X61" i="23"/>
  <c r="X17" i="24"/>
  <c r="Z17" i="24" s="1"/>
  <c r="AB29" i="24"/>
  <c r="AA29" i="24" s="1"/>
  <c r="AB33" i="24"/>
  <c r="AA33" i="24" s="1"/>
  <c r="AB50" i="24"/>
  <c r="AA50" i="24" s="1"/>
  <c r="X56" i="24"/>
  <c r="Z56" i="24" s="1"/>
  <c r="AB60" i="24"/>
  <c r="AA60" i="24" s="1"/>
  <c r="AB48" i="23"/>
  <c r="AA48" i="23" s="1"/>
  <c r="AC48" i="23" s="1"/>
  <c r="AB21" i="23"/>
  <c r="AA21" i="23" s="1"/>
  <c r="AB29" i="23"/>
  <c r="AA29" i="23" s="1"/>
  <c r="X34" i="23"/>
  <c r="AB39" i="23"/>
  <c r="AA39" i="23" s="1"/>
  <c r="AB15" i="24"/>
  <c r="AA15" i="24" s="1"/>
  <c r="AB22" i="24"/>
  <c r="AA22" i="24" s="1"/>
  <c r="AB38" i="24"/>
  <c r="AA38" i="24" s="1"/>
  <c r="X45" i="24"/>
  <c r="Y45" i="24" s="1"/>
  <c r="Y59" i="24"/>
  <c r="Z59" i="24"/>
  <c r="Z51" i="24"/>
  <c r="Y51" i="24"/>
  <c r="Z28" i="24"/>
  <c r="Y28" i="24"/>
  <c r="AC61" i="24"/>
  <c r="Z20" i="24"/>
  <c r="Y20" i="24"/>
  <c r="Y48" i="24"/>
  <c r="Z48" i="24"/>
  <c r="Z34" i="24"/>
  <c r="Y34" i="24"/>
  <c r="AC58" i="24"/>
  <c r="X16" i="24"/>
  <c r="I18" i="24"/>
  <c r="Y18" i="24"/>
  <c r="X19" i="24"/>
  <c r="Y29" i="24"/>
  <c r="Y32" i="24"/>
  <c r="X33" i="24"/>
  <c r="X36" i="24"/>
  <c r="Y46" i="24"/>
  <c r="X47" i="24"/>
  <c r="Y49" i="24"/>
  <c r="X50" i="24"/>
  <c r="Y63" i="24"/>
  <c r="X64" i="24"/>
  <c r="X10" i="24"/>
  <c r="AB30" i="24"/>
  <c r="AA30" i="24" s="1"/>
  <c r="X54" i="24"/>
  <c r="AB14" i="24"/>
  <c r="AA14" i="24" s="1"/>
  <c r="X21" i="24"/>
  <c r="AB28" i="24"/>
  <c r="AA28" i="24" s="1"/>
  <c r="AB31" i="24"/>
  <c r="AA31" i="24" s="1"/>
  <c r="X35" i="24"/>
  <c r="X38" i="24"/>
  <c r="AB48" i="24"/>
  <c r="AA48" i="24" s="1"/>
  <c r="X52" i="24"/>
  <c r="X55" i="24"/>
  <c r="AB18" i="24"/>
  <c r="AA18" i="24" s="1"/>
  <c r="AB46" i="24"/>
  <c r="AA46" i="24" s="1"/>
  <c r="AB49" i="24"/>
  <c r="AA49" i="24" s="1"/>
  <c r="AB63" i="24"/>
  <c r="AA63" i="24" s="1"/>
  <c r="AB34" i="24"/>
  <c r="AA34" i="24" s="1"/>
  <c r="AB37" i="24"/>
  <c r="AA37" i="24" s="1"/>
  <c r="AB51" i="24"/>
  <c r="AA51" i="24" s="1"/>
  <c r="AB54" i="24"/>
  <c r="AA54" i="24" s="1"/>
  <c r="AB20" i="24"/>
  <c r="AA20"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AC29" i="24" l="1"/>
  <c r="Y25" i="24"/>
  <c r="AC30" i="24"/>
  <c r="Z65" i="24"/>
  <c r="AC53" i="24"/>
  <c r="AC59" i="24"/>
  <c r="Z31" i="24"/>
  <c r="Z30" i="24"/>
  <c r="AC57" i="24"/>
  <c r="AC43" i="24"/>
  <c r="Y12" i="24"/>
  <c r="Y15" i="24"/>
  <c r="AC15" i="24" s="1"/>
  <c r="Z11" i="34"/>
  <c r="Y11" i="34"/>
  <c r="Z12" i="34"/>
  <c r="Y12" i="34"/>
  <c r="Z12" i="33"/>
  <c r="Y12" i="33"/>
  <c r="Z11" i="32"/>
  <c r="Y11" i="32"/>
  <c r="Z12" i="32"/>
  <c r="Y12" i="32"/>
  <c r="Z11" i="31"/>
  <c r="Y11" i="31"/>
  <c r="Z12" i="31"/>
  <c r="Y12" i="31"/>
  <c r="Z12" i="30"/>
  <c r="Y12" i="30"/>
  <c r="Z11" i="30"/>
  <c r="Y11" i="30"/>
  <c r="Z12" i="29"/>
  <c r="Y12" i="29"/>
  <c r="Z13" i="23"/>
  <c r="Z14" i="23"/>
  <c r="Y15" i="23"/>
  <c r="AC15" i="23" s="1"/>
  <c r="Y53" i="23"/>
  <c r="Y56" i="24"/>
  <c r="AC56" i="24" s="1"/>
  <c r="Y63" i="23"/>
  <c r="AC63" i="23" s="1"/>
  <c r="Y47" i="23"/>
  <c r="AC48" i="24"/>
  <c r="AC45" i="24"/>
  <c r="Z26" i="24"/>
  <c r="Y26" i="24"/>
  <c r="AC26" i="24" s="1"/>
  <c r="Y37" i="24"/>
  <c r="Z66" i="23"/>
  <c r="Y66" i="23"/>
  <c r="AC66" i="23" s="1"/>
  <c r="Z64" i="23"/>
  <c r="Y64" i="23"/>
  <c r="AC64" i="23" s="1"/>
  <c r="Y65" i="23"/>
  <c r="AC65" i="23" s="1"/>
  <c r="Z65" i="23"/>
  <c r="Y57" i="23"/>
  <c r="AC57" i="23" s="1"/>
  <c r="AC22" i="23"/>
  <c r="AC40" i="24"/>
  <c r="Z14" i="24"/>
  <c r="Y16" i="23"/>
  <c r="Z12" i="27"/>
  <c r="Y12" i="27"/>
  <c r="Z11" i="25"/>
  <c r="X12" i="25" s="1"/>
  <c r="Y11" i="25"/>
  <c r="Z18" i="23"/>
  <c r="Y18" i="23"/>
  <c r="AC18" i="23" s="1"/>
  <c r="Z32" i="23"/>
  <c r="Y32" i="23"/>
  <c r="AC32" i="23" s="1"/>
  <c r="AC63" i="24"/>
  <c r="AC60" i="24"/>
  <c r="Y27" i="24"/>
  <c r="AC27" i="24" s="1"/>
  <c r="Z27" i="24"/>
  <c r="AC32" i="24"/>
  <c r="AC39" i="24"/>
  <c r="Z62" i="24"/>
  <c r="Z45" i="24"/>
  <c r="Y34" i="23"/>
  <c r="AC34" i="23" s="1"/>
  <c r="Z34" i="23"/>
  <c r="Z49" i="23"/>
  <c r="Y49" i="23"/>
  <c r="AC49" i="23" s="1"/>
  <c r="Y44" i="24"/>
  <c r="AC44" i="24" s="1"/>
  <c r="Z44" i="24"/>
  <c r="Z24" i="24"/>
  <c r="Y24" i="24"/>
  <c r="AC24" i="24" s="1"/>
  <c r="AC25" i="24"/>
  <c r="Y17" i="24"/>
  <c r="AC17" i="24" s="1"/>
  <c r="Z42" i="24"/>
  <c r="Y42" i="24"/>
  <c r="AC42" i="24" s="1"/>
  <c r="Z23" i="24"/>
  <c r="Y23" i="24"/>
  <c r="AC23" i="24" s="1"/>
  <c r="AC22" i="24"/>
  <c r="AC27" i="23"/>
  <c r="Y67" i="23"/>
  <c r="AC67" i="23" s="1"/>
  <c r="Y19" i="23"/>
  <c r="AC19" i="23" s="1"/>
  <c r="AC30" i="23"/>
  <c r="Z35" i="23"/>
  <c r="Y35" i="23"/>
  <c r="AC35" i="23" s="1"/>
  <c r="Y41" i="24"/>
  <c r="AC41" i="24" s="1"/>
  <c r="Z41" i="24"/>
  <c r="Z52" i="23"/>
  <c r="Y52" i="23"/>
  <c r="AC52" i="23" s="1"/>
  <c r="Z55" i="24"/>
  <c r="Y55" i="24"/>
  <c r="AC55" i="24" s="1"/>
  <c r="Z21" i="24"/>
  <c r="Y21" i="24"/>
  <c r="AC21" i="24" s="1"/>
  <c r="Z64" i="24"/>
  <c r="Y64" i="24"/>
  <c r="AC64" i="24" s="1"/>
  <c r="Y13" i="24"/>
  <c r="Z13" i="24"/>
  <c r="Z16" i="24"/>
  <c r="Y16" i="24"/>
  <c r="AC16" i="24" s="1"/>
  <c r="Z36" i="24"/>
  <c r="Y36" i="24"/>
  <c r="AC36" i="24" s="1"/>
  <c r="Z50" i="24"/>
  <c r="Y50" i="24"/>
  <c r="AC50" i="24" s="1"/>
  <c r="Z19" i="24"/>
  <c r="Y19" i="24"/>
  <c r="AC19" i="24" s="1"/>
  <c r="AC37" i="24"/>
  <c r="AC51" i="24"/>
  <c r="AC14" i="24"/>
  <c r="AC46" i="24"/>
  <c r="Z10" i="24"/>
  <c r="X11" i="24" s="1"/>
  <c r="Y10" i="24"/>
  <c r="Z33" i="24"/>
  <c r="Y33" i="24"/>
  <c r="AC33" i="24" s="1"/>
  <c r="Z52" i="24"/>
  <c r="Y52" i="24"/>
  <c r="AC52" i="24" s="1"/>
  <c r="AC20" i="24"/>
  <c r="AC49" i="24"/>
  <c r="AC18" i="24"/>
  <c r="AC34" i="24"/>
  <c r="AC28" i="24"/>
  <c r="Z38" i="24"/>
  <c r="Y38" i="24"/>
  <c r="AC38" i="24" s="1"/>
  <c r="Z35" i="24"/>
  <c r="Y35" i="24"/>
  <c r="AC35" i="24" s="1"/>
  <c r="Z54" i="24"/>
  <c r="Y54" i="24"/>
  <c r="AC54" i="24" s="1"/>
  <c r="Z47" i="24"/>
  <c r="Y47" i="24"/>
  <c r="AC47" i="24" s="1"/>
  <c r="AC31"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24" i="22"/>
  <c r="K12" i="22"/>
  <c r="K50" i="22"/>
  <c r="K26" i="22"/>
  <c r="K65" i="22"/>
  <c r="K62" i="22"/>
  <c r="K29" i="22"/>
  <c r="K54" i="22"/>
  <c r="K39" i="22"/>
  <c r="K63" i="22"/>
  <c r="K43" i="22"/>
  <c r="K18" i="22"/>
  <c r="K25" i="22"/>
  <c r="K47" i="22"/>
  <c r="K44" i="22"/>
  <c r="K35" i="22"/>
  <c r="K38" i="22"/>
  <c r="K51" i="22"/>
  <c r="K55" i="22"/>
  <c r="K67" i="22"/>
  <c r="K33" i="22"/>
  <c r="K42" i="22"/>
  <c r="K14" i="22"/>
  <c r="K69" i="22"/>
  <c r="K68" i="22"/>
  <c r="K23" i="22"/>
  <c r="K27" i="22"/>
  <c r="K48" i="22"/>
  <c r="K41" i="22"/>
  <c r="K13" i="22"/>
  <c r="K53" i="22"/>
  <c r="K30" i="22"/>
  <c r="K15" i="22"/>
  <c r="K49" i="22"/>
  <c r="K20" i="22"/>
  <c r="K32" i="22"/>
  <c r="K37" i="22"/>
  <c r="K61" i="22"/>
  <c r="K45" i="22"/>
  <c r="K17" i="22"/>
  <c r="K60" i="22"/>
  <c r="K19" i="22"/>
  <c r="K31" i="22"/>
  <c r="K11" i="22"/>
  <c r="K57" i="22"/>
  <c r="K59" i="22"/>
  <c r="K56" i="22"/>
  <c r="K21" i="22"/>
  <c r="K66" i="22"/>
  <c r="K36"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43" i="1"/>
  <c r="K23" i="1"/>
  <c r="K60" i="1"/>
  <c r="K50" i="1"/>
  <c r="K31" i="1"/>
  <c r="K38" i="1"/>
  <c r="K30" i="1"/>
  <c r="K55" i="1"/>
  <c r="K54" i="1"/>
  <c r="K47" i="1"/>
  <c r="K33" i="1"/>
  <c r="K27" i="1"/>
  <c r="K19" i="1"/>
  <c r="K18" i="1"/>
  <c r="K69" i="1"/>
  <c r="K41" i="1"/>
  <c r="K65" i="1"/>
  <c r="K44" i="1"/>
  <c r="K49" i="1"/>
  <c r="K25" i="1"/>
  <c r="K51" i="1"/>
  <c r="K59" i="1"/>
  <c r="K67" i="1"/>
  <c r="K26" i="1"/>
  <c r="K53" i="1"/>
  <c r="K35" i="1"/>
  <c r="K66" i="1"/>
  <c r="K36" i="1"/>
  <c r="K56" i="1"/>
  <c r="K62" i="1"/>
  <c r="K45" i="1"/>
  <c r="K39" i="1"/>
  <c r="K42" i="1"/>
  <c r="K24" i="1"/>
  <c r="K21" i="1"/>
  <c r="K68" i="1"/>
  <c r="K32" i="1"/>
  <c r="K63" i="1"/>
  <c r="K61" i="1"/>
  <c r="K17" i="1"/>
  <c r="K20" i="1"/>
  <c r="K48" i="1"/>
  <c r="K37" i="1"/>
  <c r="K29" i="1"/>
  <c r="K57" i="1"/>
  <c r="Z12" i="22" l="1"/>
  <c r="Y12" i="22"/>
  <c r="F221" i="13"/>
  <c r="F211" i="13"/>
  <c r="F212" i="13"/>
  <c r="F213" i="13"/>
  <c r="F214" i="13"/>
  <c r="F215" i="13"/>
  <c r="F216" i="13"/>
  <c r="F217" i="13"/>
  <c r="F218" i="13"/>
  <c r="F219" i="13"/>
  <c r="F220" i="13"/>
  <c r="F210" i="13"/>
  <c r="K11" i="1"/>
  <c r="K15" i="1"/>
  <c r="K13" i="1"/>
  <c r="B221" i="13" a="1"/>
  <c r="K14"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2" i="26"/>
  <c r="L12" i="26" s="1"/>
  <c r="K30" i="26"/>
  <c r="L30" i="26" s="1"/>
  <c r="K54" i="26"/>
  <c r="L54" i="26" s="1"/>
  <c r="K42" i="26"/>
  <c r="L42" i="26" s="1"/>
  <c r="K60" i="26"/>
  <c r="L60" i="26" s="1"/>
  <c r="K24" i="26"/>
  <c r="L24" i="26" s="1"/>
  <c r="K10" i="26"/>
  <c r="L10" i="26" s="1"/>
  <c r="K18" i="26"/>
  <c r="L18" i="26" s="1"/>
  <c r="K36" i="26"/>
  <c r="L36" i="26" s="1"/>
  <c r="K48" i="26"/>
  <c r="L48" i="26" s="1"/>
  <c r="K40" i="25"/>
  <c r="L40" i="25" s="1"/>
  <c r="K52" i="25"/>
  <c r="L52" i="25" s="1"/>
  <c r="K34" i="25"/>
  <c r="L34" i="25" s="1"/>
  <c r="K46" i="25"/>
  <c r="L46" i="25" s="1"/>
  <c r="K10" i="25"/>
  <c r="L10" i="25" s="1"/>
  <c r="K58" i="25"/>
  <c r="L58" i="25" s="1"/>
  <c r="K22" i="25"/>
  <c r="L22" i="25" s="1"/>
  <c r="K64" i="25"/>
  <c r="L64" i="25" s="1"/>
  <c r="K16" i="25"/>
  <c r="L16" i="25" s="1"/>
  <c r="K28" i="25"/>
  <c r="L28" i="25" s="1"/>
  <c r="K60" i="24"/>
  <c r="L60" i="24" s="1"/>
  <c r="K18" i="24"/>
  <c r="L18" i="24" s="1"/>
  <c r="K12" i="24"/>
  <c r="L12" i="24" s="1"/>
  <c r="K48" i="24"/>
  <c r="L48" i="24" s="1"/>
  <c r="K36" i="24"/>
  <c r="L36" i="24" s="1"/>
  <c r="K42" i="24"/>
  <c r="L42" i="24" s="1"/>
  <c r="K30" i="24"/>
  <c r="L30" i="24" s="1"/>
  <c r="K24" i="24"/>
  <c r="L24" i="24" s="1"/>
  <c r="K54" i="24"/>
  <c r="L54"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18" i="26"/>
  <c r="N18" i="26"/>
  <c r="M10" i="26"/>
  <c r="N10" i="26"/>
  <c r="M24" i="26"/>
  <c r="N24" i="26"/>
  <c r="N60" i="26"/>
  <c r="M60" i="26"/>
  <c r="M42" i="26"/>
  <c r="N42" i="26"/>
  <c r="M54" i="26"/>
  <c r="N54" i="26"/>
  <c r="M48" i="26"/>
  <c r="N48" i="26"/>
  <c r="M30" i="26"/>
  <c r="N30" i="26"/>
  <c r="N36" i="26"/>
  <c r="M36" i="26"/>
  <c r="N12" i="26"/>
  <c r="M12" i="26"/>
  <c r="N64" i="25"/>
  <c r="M64" i="25"/>
  <c r="M22" i="25"/>
  <c r="N22" i="25"/>
  <c r="M58" i="25"/>
  <c r="N58" i="25"/>
  <c r="N10" i="25"/>
  <c r="M10" i="25"/>
  <c r="M46" i="25"/>
  <c r="N46" i="25"/>
  <c r="M34" i="25"/>
  <c r="N34" i="25"/>
  <c r="M28" i="25"/>
  <c r="N28" i="25"/>
  <c r="M52" i="25"/>
  <c r="N52" i="25"/>
  <c r="N16" i="25"/>
  <c r="M16" i="25"/>
  <c r="AB16" i="25" s="1"/>
  <c r="AA16" i="25" s="1"/>
  <c r="AC16" i="25" s="1"/>
  <c r="N40" i="25"/>
  <c r="M40" i="25"/>
  <c r="M24" i="24"/>
  <c r="N24" i="24"/>
  <c r="M30" i="24"/>
  <c r="N30" i="24"/>
  <c r="M42" i="24"/>
  <c r="N42" i="24"/>
  <c r="N36" i="24"/>
  <c r="M36" i="24"/>
  <c r="M48" i="24"/>
  <c r="N48" i="24"/>
  <c r="M12" i="24"/>
  <c r="AB12" i="24" s="1"/>
  <c r="AA12" i="24" s="1"/>
  <c r="AC12" i="24" s="1"/>
  <c r="N12" i="24"/>
  <c r="M10" i="24"/>
  <c r="N10" i="24"/>
  <c r="M18" i="24"/>
  <c r="N18" i="24"/>
  <c r="N54" i="24"/>
  <c r="M54" i="24"/>
  <c r="M60" i="24"/>
  <c r="N60"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3" i="26"/>
  <c r="AA13" i="26" s="1"/>
  <c r="AC13" i="26" s="1"/>
  <c r="AB12" i="26"/>
  <c r="AA12" i="26" s="1"/>
  <c r="AC12"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3" i="24"/>
  <c r="AA13" i="24" s="1"/>
  <c r="AC13" i="24" s="1"/>
  <c r="AA11" i="24"/>
  <c r="AC11"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<sst xmlns="http://schemas.openxmlformats.org/spreadsheetml/2006/main" count="1398" uniqueCount="409">
  <si>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</si>
  <si>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</si>
  <si>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</si>
  <si>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</si>
  <si>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</si>
  <si>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</si>
  <si>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</si>
  <si>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</si>
  <si>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</si>
  <si>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</si>
  <si>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</si>
  <si>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</si>
  <si>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</si>
  <si>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</si>
  <si>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</si>
  <si>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</si>
  <si>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</si>
  <si>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</si>
  <si>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</si>
  <si>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</si>
  <si>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</si>
  <si>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</si>
  <si>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</si>
  <si>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</si>
  <si>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</si>
  <si>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</si>
  <si>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</si>
  <si>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</si>
  <si>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</si>
  <si>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</si>
  <si>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</si>
  <si>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</si>
  <si>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</si>
  <si>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</si>
  <si>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</si>
  <si>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</si>
  <si>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</si>
  <si>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</si>
  <si>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</si>
  <si>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</si>
  <si>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</si>
  <si>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</si>
  <si>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</si>
  <si>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</si>
  <si>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</si>
  <si>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</si>
  <si>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</si>
  <si>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</si>
  <si>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</si>
  <si>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</si>
  <si>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</si>
  <si>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</si>
  <si>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</si>
  <si>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</si>
  <si>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</si>
  <si>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</si>
  <si>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</si>
  <si>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</si>
  <si>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</si>
  <si>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</si>
  <si>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</si>
  <si>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</si>
  <si>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</si>
  <si>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</si>
  <si>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</si>
  <si>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</si>
  <si>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</si>
  <si>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</si>
  <si>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</si>
  <si>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</si>
  <si>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</si>
  <si>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</si>
  <si>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</si>
  <si>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</si>
  <si>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</si>
  <si>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</si>
  <si>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</si>
  <si>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</si>
  <si>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</si>
  <si>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</si>
  <si>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</si>
  <si>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</si>
  <si>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</si>
  <si>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</si>
  <si>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</si>
  <si>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</si>
  <si>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</si>
  <si>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</si>
  <si>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</si>
  <si>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</si>
  <si>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</si>
  <si>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</si>
  <si>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</si>
  <si>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</si>
  <si>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</si>
  <si>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</si>
  <si>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</si>
  <si>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</si>
  <si>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</si>
  <si>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</si>
  <si>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</si>
  <si>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</si>
  <si>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</si>
  <si>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</si>
  <si>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</si>
  <si>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</si>
  <si>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</si>
  <si>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</si>
  <si>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</si>
  <si>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</si>
  <si>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</si>
  <si>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</si>
  <si>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</si>
  <si>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</si>
  <si>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</si>
  <si>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</si>
  <si>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</si>
  <si>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</si>
  <si>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</si>
  <si>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</si>
  <si>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</si>
  <si>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</si>
  <si>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</si>
  <si>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</si>
  <si>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</si>
  <si>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</si>
  <si>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</si>
  <si>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</si>
  <si>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</si>
  <si>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</si>
  <si>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</si>
  <si>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</si>
  <si>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</si>
  <si>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</si>
  <si>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</si>
  <si>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</si>
  <si>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</si>
  <si>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</si>
  <si>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</si>
  <si>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</si>
  <si>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</si>
  <si>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</si>
  <si>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</si>
  <si>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</si>
  <si>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</si>
  <si>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</si>
  <si>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</si>
  <si>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</si>
  <si>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</si>
  <si>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</si>
  <si>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</si>
  <si>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</si>
  <si>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</si>
  <si>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</si>
  <si>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</si>
  <si>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</si>
  <si>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</si>
  <si>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</si>
  <si>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</si>
  <si>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</si>
  <si>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</si>
  <si>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</si>
  <si>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</si>
  <si>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</si>
  <si>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</si>
  <si>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</si>
  <si>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</si>
  <si>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</si>
  <si>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</si>
  <si>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</si>
  <si>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</si>
  <si>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</si>
  <si>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</si>
  <si>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</si>
  <si>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</si>
  <si>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</si>
  <si>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</si>
  <si>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</si>
  <si>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</si>
  <si>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</si>
  <si>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</si>
  <si>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</si>
  <si>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</si>
  <si>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</si>
  <si>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</si>
  <si>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</si>
  <si>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</si>
  <si>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</si>
  <si>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</si>
  <si>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</si>
  <si>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</si>
  <si>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</si>
  <si>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</si>
  <si>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</si>
  <si>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</si>
  <si>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</si>
  <si>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</si>
  <si>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</si>
  <si>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</si>
  <si>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</si>
  <si>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</si>
  <si>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</si>
  <si>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</si>
  <si>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</si>
  <si>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</si>
  <si>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</si>
  <si>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</si>
  <si>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</si>
  <si>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</si>
  <si>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</si>
  <si>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</si>
  <si>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</si>
  <si>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</si>
  <si>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</si>
  <si>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</si>
  <si>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</si>
  <si>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</si>
  <si>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</si>
  <si>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</si>
  <si>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</si>
  <si>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</si>
  <si>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</si>
  <si>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</si>
  <si>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</si>
  <si>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</si>
  <si>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</si>
  <si>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</si>
  <si>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</si>
  <si>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</si>
  <si>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</si>
  <si>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</si>
  <si>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</si>
  <si>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</si>
  <si>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</si>
  <si>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</si>
  <si>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</si>
  <si>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</si>
  <si>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</si>
  <si>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</si>
  <si>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</si>
  <si>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</si>
  <si>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</si>
  <si>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</si>
  <si>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</si>
  <si>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</si>
  <si>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</si>
  <si>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</si>
  <si>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</si>
  <si>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</si>
  <si>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</si>
  <si>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</si>
  <si>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</si>
  <si>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</si>
  <si>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</si>
  <si>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</si>
  <si>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</si>
  <si>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</si>
  <si>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</si>
  <si>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</si>
  <si>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</si>
  <si>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El Comité de Contratación verifica el cumplimiento, contenido del PAA para definir si lo planeado se ha ejecutado, a fin de tomar decisiones inmediatas</t>
  </si>
  <si>
    <t>Los supervisores de los contratos gestionan la planeación oportuna de las necesidades plasmadas en el PAA</t>
  </si>
  <si>
    <t>Elaborar con tiempo los estudios previos y documentos soportes para el proceso de contratación</t>
  </si>
  <si>
    <t>Convocar con mayor frecuencia el comité de contratación para ejercer un control sobre los procesos de contratación y compras</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</si>
  <si>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</si>
  <si>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</si>
  <si>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</si>
  <si>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Convocar los grupos de valor en los ejercicios de planeación institucional</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</si>
  <si>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</si>
  <si>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</si>
  <si>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</si>
  <si>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</si>
  <si>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</si>
  <si>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</si>
  <si>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El plan de acción ya se encuentra elaborado y se emplea como control de los recursos económicos apropiados</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</si>
  <si>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</si>
  <si>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</si>
  <si>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</si>
  <si>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</si>
  <si>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</si>
  <si>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</si>
  <si>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</si>
  <si>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</si>
  <si>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</si>
  <si>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La revisión se realiza cada vez que se requiera</t>
  </si>
  <si>
    <t>El coordinador academico diligencia las plantillas con la información académica requierida para ser cargada al SNIES</t>
  </si>
  <si>
    <t>Coordinador académico</t>
  </si>
  <si>
    <t>Diiligenciar la información del SNIES  de forma semestral para mantener y actualizar la información académica</t>
  </si>
  <si>
    <t>El cargue del SNIES es una herramienta de seguimiento y control de los programas académicos ofertados</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</si>
  <si>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</si>
  <si>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</si>
  <si>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Las necesidades  se alinearon y se plasmaron en los instrumentos de planfficación, de corto, mediano y largo plazo para el formento y fortalecimiento de la cultura investigativa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</si>
  <si>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</si>
  <si>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</si>
  <si>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</si>
  <si>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</si>
  <si>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</si>
  <si>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Se cuenta con un formato de incidentes en caso de que se presenten con las acciones a implementar </t>
  </si>
  <si>
    <t xml:space="preserve">El jefe del área de sistemas gestiona la actualización periodica de los sistemas de información </t>
  </si>
  <si>
    <t xml:space="preserve">Coordinar  las actuaizaciones con el personal técnico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</si>
  <si>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</si>
  <si>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</si>
  <si>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</si>
  <si>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</si>
  <si>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 xml:space="preserve">Realizar una reunión con el equipo de trabajo para formalizar la asignación  de los roles y responsabilidades </t>
  </si>
  <si>
    <t xml:space="preserve">Líder del área de comunicaciones </t>
  </si>
  <si>
    <t xml:space="preserve">Se involucra a los grupos de valor en los procesos estratégicos  y de participación ciudadana de la entidad </t>
  </si>
  <si>
    <t>Los profesionales de la oficina de planeación junto con los líderes de procesos y sus apoyos, documentan la información generada en los ejercicios de planeación institucional y participación ciudadana</t>
  </si>
  <si>
    <t>Posibildad de afectación reputacional porque no se implementan las TRD debido a la falta de apropiación de los productores documentales en las oficinas</t>
  </si>
  <si>
    <t xml:space="preserve"> Falta de apropiación de los productores documentales en las oficinas
</t>
  </si>
  <si>
    <t xml:space="preserve">No se implementan las TRD </t>
  </si>
  <si>
    <t xml:space="preserve">La jefe del área  gestiona el programa de capacitación en gestión documental </t>
  </si>
  <si>
    <t>Realizar jornadas de capcitación en manejo de las TRD</t>
  </si>
  <si>
    <t xml:space="preserve">El área de gestión documental incentiva las transferencias documentales mediante campaña de apropiación </t>
  </si>
  <si>
    <t>Realizar una jornada de apropiación de las tranferencias documentales  dentro de las actividades de MIPG</t>
  </si>
  <si>
    <t xml:space="preserve">Se cuenta con el personal idóneo para las actividades del área </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</si>
  <si>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</si>
  <si>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</si>
  <si>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</si>
  <si>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</si>
  <si>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Posibildad  de pérdida reputacional por insatisfacción de los grupos de valor o sanciones de entes de control debido al incumplimiento de los términos de ley para la atención de requerimientos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</si>
  <si>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</si>
  <si>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</si>
  <si>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</si>
  <si>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</si>
  <si>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Elaborar la estrategia de atención oportuna de los requerimientos </t>
  </si>
  <si>
    <t xml:space="preserve">Supervisores de contratos </t>
  </si>
  <si>
    <t xml:space="preserve">Los supervisores de contratos envían a tiempo sus necesidades a contratar </t>
  </si>
  <si>
    <t>Se han realizado las reuniones con el comité de contratación para la corrección de los estudios previos antes de publicarlos en SECOP II</t>
  </si>
  <si>
    <t xml:space="preserve">En la actualidad hay 3 cargos que se provisionaron en carrera  y hay 2 en tiempo de prórroga  y 2 en vacancia </t>
  </si>
  <si>
    <t>Psra ocupar el cargo de funcionarios se diligencia un formato de declaración de conflicto de interés</t>
  </si>
  <si>
    <t>Se revisa los requisitos del cargo con el manual de funciones</t>
  </si>
  <si>
    <t>La Alta Dirección aprueba la contratación del personal requerido para apoyar el área de bienestar en la ejecución de las actividades planteadas en el plan operativo</t>
  </si>
  <si>
    <t xml:space="preserve">El plan de trabajo se elabora en cada vigencia con el área de planeación </t>
  </si>
  <si>
    <t xml:space="preserve">Profesional Universitario de Bienestar </t>
  </si>
  <si>
    <t xml:space="preserve">El jefe de control interno envio con antelación las necesidades de información a las áreas responsables para la consolidación de los informes de ley </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</si>
  <si>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</si>
  <si>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</si>
  <si>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</si>
  <si>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</si>
  <si>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</si>
  <si>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</si>
  <si>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</si>
  <si>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</si>
  <si>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</si>
  <si>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</si>
  <si>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</si>
  <si>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</si>
  <si>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</si>
  <si>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</si>
  <si>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</si>
  <si>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</si>
  <si>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</si>
  <si>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</si>
  <si>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</si>
  <si>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</si>
  <si>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</si>
  <si>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</si>
  <si>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</si>
  <si>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</si>
  <si>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</si>
  <si>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</si>
  <si>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</si>
  <si>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</si>
  <si>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</si>
  <si>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</si>
  <si>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</si>
  <si>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</si>
  <si>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</si>
  <si>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</si>
  <si>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</si>
  <si>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</si>
  <si>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</si>
  <si>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</si>
  <si>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</si>
  <si>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</si>
  <si>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</si>
  <si>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</si>
  <si>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Se realiza la verifcación de los requisitos para ocupar un cargo mediante la lista de chequeo</t>
  </si>
  <si>
    <t>El profesional encargado del área de atención al ciudadano revisa diariamente la plataforma SAC con el fin determinar las fechas próximas de vencimiento de las respuestas, para lo cual manda un correo electrónico notificando al responsable, que la fecha de respuesta está próxima a vencerse.</t>
  </si>
  <si>
    <t xml:space="preserve">Se han formulado  7 proyectos de investigación por estudiantes del semillero de investigación y uno con la Universidad Simón Bolivar y CORALINA en restauración de Corales
</t>
  </si>
  <si>
    <t>Se revisa el historial de actualizaciones en cada uno de los sistemas de información de manera mensual</t>
  </si>
  <si>
    <t xml:space="preserve">Se realiza de forma anticipada, la planeación para identificar las necesidades del área de extensión y su alineación dentro de los planes de acción de la entidad </t>
  </si>
  <si>
    <t>Las actividades del plan de trabajo se cumplen según lo programado pero está sujeto a cambios que realice la alta dirección en el presupuesto disponible</t>
  </si>
  <si>
    <t>Posibildad de afectación reputacional institucional por la insatisfacción de los grupos de valor debido a que las actividades ejecutadas no cumplen con sus expectativas</t>
  </si>
  <si>
    <t xml:space="preserve">Insatisfacción de los grupos de valor </t>
  </si>
  <si>
    <t>Las actividades ejecutadas no cumplen con sus expectativas</t>
  </si>
  <si>
    <t>Realizar encuestas de percepción a los grupos de valor para identifcar las necesidades y expectativas en cuanto a las actividades de bienestar estudiantil</t>
  </si>
  <si>
    <t>Se aplicarán las encuestas de percepción para identificar las necesidades y expectativas de los grupos de valor con el fin de diseñar el plan opéativo de bienestar</t>
  </si>
  <si>
    <t>Biienastar</t>
  </si>
  <si>
    <t>Se aplicarán las encuestas de satisfacción en el últino seguimiento (a diciembre) para evaluar la percepción de los grupos de valor frente a las actividades realizadas del área de bienestar</t>
  </si>
  <si>
    <t>Se elaboraron los e cards para la implementación de las TRD que conllevan a las transferencias documentales primarias</t>
  </si>
  <si>
    <t xml:space="preserve">La alta dirección define las directrices para la respuesta a los informes </t>
  </si>
  <si>
    <t>Involucrar a los  grupos de valor en los ejercicios de planeación institucional</t>
  </si>
  <si>
    <t>Se  realiza un trabajo conjunto entre los líderes de procesos y profesionales de planeación en torno a los ejercicios de planeación y participación ciudadana</t>
  </si>
  <si>
    <t xml:space="preserve">Realizar monitoreo constante del vencimiento de las renovaciones de los registros calificados
Realizar las gestiones necesarias para la inscripción de nuevos programas en el caso de que se requieran
Verificar el cumplimiento de las condiciones de calidad institucionales 
Recopilar evidencias para la continuidad de los programas acacémicos
Definir estrategias para el cumplimiento de las condiciones de calidad
</t>
  </si>
  <si>
    <t>Vicerrectoría académica
Profesional de Calidad</t>
  </si>
  <si>
    <t xml:space="preserve">Los registros calificados de los programas actuales estan vencidos, sin embargo se les garantiza a los estudiantes que ingresaron antes del vencimiento, la culminación de su programa
</t>
  </si>
  <si>
    <t>No se adelantan las gestiones para la formulación de programas y proyectos de investigación, innovación, creación artística y cultural</t>
  </si>
  <si>
    <t>Pérdida de conocimiento del personal</t>
  </si>
  <si>
    <t xml:space="preserve">Posibildad de afectación  reputacional institucional por pérdida de conocimiento del personal debido a falta de mecanismos que permitan retener el conocimiento tácito y explícito tanto individual como grupal u organizacional </t>
  </si>
  <si>
    <t xml:space="preserve">Falta de mecanismos que permitan retener el conocimiento tácito y explícito tanto individual como grupal u organizacional </t>
  </si>
  <si>
    <t xml:space="preserve">Los contenidos son generados por el comunity manager y revisados por el líder de comunicaciones  
En caso de otros contenidos (boletines de prensa) son redactados y revisados por el líder de comunicaciones </t>
  </si>
  <si>
    <t>Los líderes de procesos fomentan acciones como:
Identificar, documentar, consolidar y compartir buenas prácticas y lecciones aprendidas, especialmente en las áreas misionales
Disponer de espacios institucionales  y estrategias para compartir el conocimiento tácito y explícito de la entidad con énfasis en los productos de conocimiento
Disponer de políticas de protección de datos, confidencialidad y propiedad intelectual</t>
  </si>
  <si>
    <t>Alta Dirección
Líderes de procesos</t>
  </si>
  <si>
    <t>El grupo de Investigación formula proyectos enfocados en ciencia, tecnología, innovación y competitividad de acuerdo a las demandas territoriales o necesidades de la institución</t>
  </si>
  <si>
    <t xml:space="preserve">El grupo de investigación fomenta que dentro de la planeación estratégica se incluyan las necesidades de investigación, innovación, creación artística y cultural  de acuerdo a los planes de acción respectivos </t>
  </si>
  <si>
    <t>Los líderes de procesos propician acciones para la conservación, transferencia y  del conocimiento tácito y explícito así como la puesta en marcha de políticas relacionadas con ello</t>
  </si>
  <si>
    <t xml:space="preserve">Se han realizado acciones de documentación de las buenas prácticas y lecciones aprendidas en diferentes temáticas para 
evitar la fuga del conocimiento así como la creación de espacios y estrategias de compartir el conocimiento dentro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</si>
</sst>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9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14" fontId="1" fillId="0" borderId="2" xfId="0" applyNumberFormat="1" applyFont="1" applyBorder="1" applyAlignment="1" applyProtection="1">
      <alignment horizontal="center" vertical="top" wrapText="1"/>
      <protection locked="0"/>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top"/>
      <protection locked="0"/>
    </xf>
    <xf numFmtId="0" fontId="1" fillId="3" borderId="8" xfId="0" applyFont="1" applyFill="1" applyBorder="1" applyAlignment="1" applyProtection="1">
      <alignment horizontal="center" vertical="top"/>
      <protection locked="0"/>
    </xf>
    <xf numFmtId="0" fontId="1" fillId="3" borderId="5" xfId="0" applyFont="1" applyFill="1" applyBorder="1" applyAlignment="1" applyProtection="1">
      <alignment horizontal="center" vertical="top"/>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14" fontId="1" fillId="3" borderId="2" xfId="0" applyNumberFormat="1" applyFont="1" applyFill="1" applyBorder="1" applyAlignment="1" applyProtection="1">
      <alignment horizontal="center" vertical="top"/>
      <protection locked="0"/>
    </xf>
    <xf numFmtId="0" fontId="1" fillId="3" borderId="2"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protection locked="0"/>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446">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43.682391898146" createdVersion="6" refreshedVersion="8"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1"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39" t="s">
        <v>166</v>
      </c>
      <c r="C2" s="140"/>
      <c r="D2" s="140"/>
      <c r="E2" s="140"/>
      <c r="F2" s="140"/>
      <c r="G2" s="140"/>
      <c r="H2" s="141"/>
    </row>
    <row r="3" spans="2:8" x14ac:dyDescent="0.25">
      <c r="B3" s="84"/>
      <c r="C3" s="85"/>
      <c r="D3" s="85"/>
      <c r="E3" s="85"/>
      <c r="F3" s="85"/>
      <c r="G3" s="85"/>
      <c r="H3" s="86"/>
    </row>
    <row r="4" spans="2:8" ht="63" customHeight="1" x14ac:dyDescent="0.25">
      <c r="B4" s="142" t="s">
        <v>209</v>
      </c>
      <c r="C4" s="143"/>
      <c r="D4" s="143"/>
      <c r="E4" s="143"/>
      <c r="F4" s="143"/>
      <c r="G4" s="143"/>
      <c r="H4" s="144"/>
    </row>
    <row r="5" spans="2:8" ht="63" customHeight="1" x14ac:dyDescent="0.25">
      <c r="B5" s="145"/>
      <c r="C5" s="146"/>
      <c r="D5" s="146"/>
      <c r="E5" s="146"/>
      <c r="F5" s="146"/>
      <c r="G5" s="146"/>
      <c r="H5" s="147"/>
    </row>
    <row r="6" spans="2:8" ht="16.5" x14ac:dyDescent="0.25">
      <c r="B6" s="148" t="s">
        <v>164</v>
      </c>
      <c r="C6" s="149"/>
      <c r="D6" s="149"/>
      <c r="E6" s="149"/>
      <c r="F6" s="149"/>
      <c r="G6" s="149"/>
      <c r="H6" s="150"/>
    </row>
    <row r="7" spans="2:8" ht="95.25" customHeight="1" x14ac:dyDescent="0.25">
      <c r="B7" s="158" t="s">
        <v>169</v>
      </c>
      <c r="C7" s="159"/>
      <c r="D7" s="159"/>
      <c r="E7" s="159"/>
      <c r="F7" s="159"/>
      <c r="G7" s="159"/>
      <c r="H7" s="160"/>
    </row>
    <row r="8" spans="2:8" ht="16.5" x14ac:dyDescent="0.25">
      <c r="B8" s="120"/>
      <c r="C8" s="121"/>
      <c r="D8" s="121"/>
      <c r="E8" s="121"/>
      <c r="F8" s="121"/>
      <c r="G8" s="121"/>
      <c r="H8" s="122"/>
    </row>
    <row r="9" spans="2:8" ht="16.5" customHeight="1" x14ac:dyDescent="0.25">
      <c r="B9" s="151" t="s">
        <v>202</v>
      </c>
      <c r="C9" s="152"/>
      <c r="D9" s="152"/>
      <c r="E9" s="152"/>
      <c r="F9" s="152"/>
      <c r="G9" s="152"/>
      <c r="H9" s="153"/>
    </row>
    <row r="10" spans="2:8" ht="44.25" customHeight="1" x14ac:dyDescent="0.25">
      <c r="B10" s="151"/>
      <c r="C10" s="152"/>
      <c r="D10" s="152"/>
      <c r="E10" s="152"/>
      <c r="F10" s="152"/>
      <c r="G10" s="152"/>
      <c r="H10" s="153"/>
    </row>
    <row r="11" spans="2:8" ht="15.75" thickBot="1" x14ac:dyDescent="0.3">
      <c r="B11" s="109"/>
      <c r="C11" s="112"/>
      <c r="D11" s="117"/>
      <c r="E11" s="118"/>
      <c r="F11" s="118"/>
      <c r="G11" s="119"/>
      <c r="H11" s="113"/>
    </row>
    <row r="12" spans="2:8" ht="15.75" thickTop="1" x14ac:dyDescent="0.25">
      <c r="B12" s="109"/>
      <c r="C12" s="154" t="s">
        <v>165</v>
      </c>
      <c r="D12" s="155"/>
      <c r="E12" s="156" t="s">
        <v>203</v>
      </c>
      <c r="F12" s="157"/>
      <c r="G12" s="112"/>
      <c r="H12" s="113"/>
    </row>
    <row r="13" spans="2:8" ht="35.25" customHeight="1" x14ac:dyDescent="0.25">
      <c r="B13" s="109"/>
      <c r="C13" s="161" t="s">
        <v>196</v>
      </c>
      <c r="D13" s="162"/>
      <c r="E13" s="163" t="s">
        <v>201</v>
      </c>
      <c r="F13" s="164"/>
      <c r="G13" s="112"/>
      <c r="H13" s="113"/>
    </row>
    <row r="14" spans="2:8" ht="17.25" customHeight="1" x14ac:dyDescent="0.25">
      <c r="B14" s="109"/>
      <c r="C14" s="161" t="s">
        <v>197</v>
      </c>
      <c r="D14" s="162"/>
      <c r="E14" s="163" t="s">
        <v>199</v>
      </c>
      <c r="F14" s="164"/>
      <c r="G14" s="112"/>
      <c r="H14" s="113"/>
    </row>
    <row r="15" spans="2:8" ht="19.5" customHeight="1" x14ac:dyDescent="0.25">
      <c r="B15" s="109"/>
      <c r="C15" s="161" t="s">
        <v>198</v>
      </c>
      <c r="D15" s="162"/>
      <c r="E15" s="163" t="s">
        <v>200</v>
      </c>
      <c r="F15" s="164"/>
      <c r="G15" s="112"/>
      <c r="H15" s="113"/>
    </row>
    <row r="16" spans="2:8" ht="69.75" customHeight="1" x14ac:dyDescent="0.25">
      <c r="B16" s="109"/>
      <c r="C16" s="161" t="s">
        <v>167</v>
      </c>
      <c r="D16" s="162"/>
      <c r="E16" s="163" t="s">
        <v>168</v>
      </c>
      <c r="F16" s="164"/>
      <c r="G16" s="112"/>
      <c r="H16" s="113"/>
    </row>
    <row r="17" spans="2:8" ht="34.5" customHeight="1" x14ac:dyDescent="0.25">
      <c r="B17" s="109"/>
      <c r="C17" s="165" t="s">
        <v>2</v>
      </c>
      <c r="D17" s="166"/>
      <c r="E17" s="167" t="s">
        <v>210</v>
      </c>
      <c r="F17" s="168"/>
      <c r="G17" s="112"/>
      <c r="H17" s="113"/>
    </row>
    <row r="18" spans="2:8" ht="27.75" customHeight="1" x14ac:dyDescent="0.25">
      <c r="B18" s="109"/>
      <c r="C18" s="165" t="s">
        <v>3</v>
      </c>
      <c r="D18" s="166"/>
      <c r="E18" s="167" t="s">
        <v>211</v>
      </c>
      <c r="F18" s="168"/>
      <c r="G18" s="112"/>
      <c r="H18" s="113"/>
    </row>
    <row r="19" spans="2:8" ht="28.5" customHeight="1" x14ac:dyDescent="0.25">
      <c r="B19" s="109"/>
      <c r="C19" s="165" t="s">
        <v>42</v>
      </c>
      <c r="D19" s="166"/>
      <c r="E19" s="167" t="s">
        <v>212</v>
      </c>
      <c r="F19" s="168"/>
      <c r="G19" s="112"/>
      <c r="H19" s="113"/>
    </row>
    <row r="20" spans="2:8" ht="72.75" customHeight="1" x14ac:dyDescent="0.25">
      <c r="B20" s="109"/>
      <c r="C20" s="165" t="s">
        <v>1</v>
      </c>
      <c r="D20" s="166"/>
      <c r="E20" s="167" t="s">
        <v>213</v>
      </c>
      <c r="F20" s="168"/>
      <c r="G20" s="112"/>
      <c r="H20" s="113"/>
    </row>
    <row r="21" spans="2:8" ht="64.5" customHeight="1" x14ac:dyDescent="0.25">
      <c r="B21" s="109"/>
      <c r="C21" s="165" t="s">
        <v>50</v>
      </c>
      <c r="D21" s="166"/>
      <c r="E21" s="167" t="s">
        <v>171</v>
      </c>
      <c r="F21" s="168"/>
      <c r="G21" s="112"/>
      <c r="H21" s="113"/>
    </row>
    <row r="22" spans="2:8" ht="71.25" customHeight="1" x14ac:dyDescent="0.25">
      <c r="B22" s="109"/>
      <c r="C22" s="165" t="s">
        <v>170</v>
      </c>
      <c r="D22" s="166"/>
      <c r="E22" s="167" t="s">
        <v>172</v>
      </c>
      <c r="F22" s="168"/>
      <c r="G22" s="112"/>
      <c r="H22" s="113"/>
    </row>
    <row r="23" spans="2:8" ht="55.5" customHeight="1" x14ac:dyDescent="0.25">
      <c r="B23" s="109"/>
      <c r="C23" s="172" t="s">
        <v>173</v>
      </c>
      <c r="D23" s="173"/>
      <c r="E23" s="167" t="s">
        <v>174</v>
      </c>
      <c r="F23" s="168"/>
      <c r="G23" s="112"/>
      <c r="H23" s="113"/>
    </row>
    <row r="24" spans="2:8" ht="42" customHeight="1" x14ac:dyDescent="0.25">
      <c r="B24" s="109"/>
      <c r="C24" s="172" t="s">
        <v>48</v>
      </c>
      <c r="D24" s="173"/>
      <c r="E24" s="167" t="s">
        <v>175</v>
      </c>
      <c r="F24" s="168"/>
      <c r="G24" s="112"/>
      <c r="H24" s="113"/>
    </row>
    <row r="25" spans="2:8" ht="59.25" customHeight="1" x14ac:dyDescent="0.25">
      <c r="B25" s="109"/>
      <c r="C25" s="172" t="s">
        <v>163</v>
      </c>
      <c r="D25" s="173"/>
      <c r="E25" s="167" t="s">
        <v>176</v>
      </c>
      <c r="F25" s="168"/>
      <c r="G25" s="112"/>
      <c r="H25" s="113"/>
    </row>
    <row r="26" spans="2:8" ht="23.25" customHeight="1" x14ac:dyDescent="0.25">
      <c r="B26" s="109"/>
      <c r="C26" s="172" t="s">
        <v>12</v>
      </c>
      <c r="D26" s="173"/>
      <c r="E26" s="167" t="s">
        <v>177</v>
      </c>
      <c r="F26" s="168"/>
      <c r="G26" s="112"/>
      <c r="H26" s="113"/>
    </row>
    <row r="27" spans="2:8" ht="30.75" customHeight="1" x14ac:dyDescent="0.25">
      <c r="B27" s="109"/>
      <c r="C27" s="172" t="s">
        <v>181</v>
      </c>
      <c r="D27" s="173"/>
      <c r="E27" s="167" t="s">
        <v>178</v>
      </c>
      <c r="F27" s="168"/>
      <c r="G27" s="112"/>
      <c r="H27" s="113"/>
    </row>
    <row r="28" spans="2:8" ht="35.25" customHeight="1" x14ac:dyDescent="0.25">
      <c r="B28" s="109"/>
      <c r="C28" s="172" t="s">
        <v>182</v>
      </c>
      <c r="D28" s="173"/>
      <c r="E28" s="167" t="s">
        <v>179</v>
      </c>
      <c r="F28" s="168"/>
      <c r="G28" s="112"/>
      <c r="H28" s="113"/>
    </row>
    <row r="29" spans="2:8" ht="33" customHeight="1" x14ac:dyDescent="0.25">
      <c r="B29" s="109"/>
      <c r="C29" s="172" t="s">
        <v>182</v>
      </c>
      <c r="D29" s="173"/>
      <c r="E29" s="167" t="s">
        <v>179</v>
      </c>
      <c r="F29" s="168"/>
      <c r="G29" s="112"/>
      <c r="H29" s="113"/>
    </row>
    <row r="30" spans="2:8" ht="30" customHeight="1" x14ac:dyDescent="0.25">
      <c r="B30" s="109"/>
      <c r="C30" s="172" t="s">
        <v>183</v>
      </c>
      <c r="D30" s="173"/>
      <c r="E30" s="167" t="s">
        <v>180</v>
      </c>
      <c r="F30" s="168"/>
      <c r="G30" s="112"/>
      <c r="H30" s="113"/>
    </row>
    <row r="31" spans="2:8" ht="35.25" customHeight="1" x14ac:dyDescent="0.25">
      <c r="B31" s="109"/>
      <c r="C31" s="172" t="s">
        <v>184</v>
      </c>
      <c r="D31" s="173"/>
      <c r="E31" s="167" t="s">
        <v>185</v>
      </c>
      <c r="F31" s="168"/>
      <c r="G31" s="112"/>
      <c r="H31" s="113"/>
    </row>
    <row r="32" spans="2:8" ht="31.5" customHeight="1" x14ac:dyDescent="0.25">
      <c r="B32" s="109"/>
      <c r="C32" s="172" t="s">
        <v>186</v>
      </c>
      <c r="D32" s="173"/>
      <c r="E32" s="167" t="s">
        <v>187</v>
      </c>
      <c r="F32" s="168"/>
      <c r="G32" s="112"/>
      <c r="H32" s="113"/>
    </row>
    <row r="33" spans="2:8" ht="35.25" customHeight="1" x14ac:dyDescent="0.25">
      <c r="B33" s="109"/>
      <c r="C33" s="172" t="s">
        <v>188</v>
      </c>
      <c r="D33" s="173"/>
      <c r="E33" s="167" t="s">
        <v>189</v>
      </c>
      <c r="F33" s="168"/>
      <c r="G33" s="112"/>
      <c r="H33" s="113"/>
    </row>
    <row r="34" spans="2:8" ht="59.25" customHeight="1" x14ac:dyDescent="0.25">
      <c r="B34" s="109"/>
      <c r="C34" s="172" t="s">
        <v>190</v>
      </c>
      <c r="D34" s="173"/>
      <c r="E34" s="167" t="s">
        <v>191</v>
      </c>
      <c r="F34" s="168"/>
      <c r="G34" s="112"/>
      <c r="H34" s="113"/>
    </row>
    <row r="35" spans="2:8" ht="29.25" customHeight="1" x14ac:dyDescent="0.25">
      <c r="B35" s="109"/>
      <c r="C35" s="172" t="s">
        <v>29</v>
      </c>
      <c r="D35" s="173"/>
      <c r="E35" s="167" t="s">
        <v>192</v>
      </c>
      <c r="F35" s="168"/>
      <c r="G35" s="112"/>
      <c r="H35" s="113"/>
    </row>
    <row r="36" spans="2:8" ht="82.5" customHeight="1" x14ac:dyDescent="0.25">
      <c r="B36" s="109"/>
      <c r="C36" s="172" t="s">
        <v>194</v>
      </c>
      <c r="D36" s="173"/>
      <c r="E36" s="167" t="s">
        <v>193</v>
      </c>
      <c r="F36" s="168"/>
      <c r="G36" s="112"/>
      <c r="H36" s="113"/>
    </row>
    <row r="37" spans="2:8" ht="46.5" customHeight="1" x14ac:dyDescent="0.25">
      <c r="B37" s="109"/>
      <c r="C37" s="172" t="s">
        <v>39</v>
      </c>
      <c r="D37" s="173"/>
      <c r="E37" s="167" t="s">
        <v>195</v>
      </c>
      <c r="F37" s="168"/>
      <c r="G37" s="112"/>
      <c r="H37" s="113"/>
    </row>
    <row r="38" spans="2:8" ht="6.75" customHeight="1" thickBot="1" x14ac:dyDescent="0.3">
      <c r="B38" s="109"/>
      <c r="C38" s="174"/>
      <c r="D38" s="175"/>
      <c r="E38" s="176"/>
      <c r="F38" s="177"/>
      <c r="G38" s="112"/>
      <c r="H38" s="113"/>
    </row>
    <row r="39" spans="2:8" ht="15.75" thickTop="1" x14ac:dyDescent="0.25">
      <c r="B39" s="109"/>
      <c r="C39" s="110"/>
      <c r="D39" s="110"/>
      <c r="E39" s="111"/>
      <c r="F39" s="111"/>
      <c r="G39" s="112"/>
      <c r="H39" s="113"/>
    </row>
    <row r="40" spans="2:8" ht="21" customHeight="1" x14ac:dyDescent="0.25">
      <c r="B40" s="169" t="s">
        <v>204</v>
      </c>
      <c r="C40" s="170"/>
      <c r="D40" s="170"/>
      <c r="E40" s="170"/>
      <c r="F40" s="170"/>
      <c r="G40" s="170"/>
      <c r="H40" s="171"/>
    </row>
    <row r="41" spans="2:8" ht="20.25" customHeight="1" x14ac:dyDescent="0.25">
      <c r="B41" s="169" t="s">
        <v>205</v>
      </c>
      <c r="C41" s="170"/>
      <c r="D41" s="170"/>
      <c r="E41" s="170"/>
      <c r="F41" s="170"/>
      <c r="G41" s="170"/>
      <c r="H41" s="171"/>
    </row>
    <row r="42" spans="2:8" ht="20.25" customHeight="1" x14ac:dyDescent="0.25">
      <c r="B42" s="169" t="s">
        <v>206</v>
      </c>
      <c r="C42" s="170"/>
      <c r="D42" s="170"/>
      <c r="E42" s="170"/>
      <c r="F42" s="170"/>
      <c r="G42" s="170"/>
      <c r="H42" s="171"/>
    </row>
    <row r="43" spans="2:8" ht="20.25" customHeight="1" x14ac:dyDescent="0.25">
      <c r="B43" s="169" t="s">
        <v>207</v>
      </c>
      <c r="C43" s="170"/>
      <c r="D43" s="170"/>
      <c r="E43" s="170"/>
      <c r="F43" s="170"/>
      <c r="G43" s="170"/>
      <c r="H43" s="171"/>
    </row>
    <row r="44" spans="2:8" x14ac:dyDescent="0.25">
      <c r="B44" s="169" t="s">
        <v>208</v>
      </c>
      <c r="C44" s="170"/>
      <c r="D44" s="170"/>
      <c r="E44" s="170"/>
      <c r="F44" s="170"/>
      <c r="G44" s="170"/>
      <c r="H44" s="171"/>
    </row>
    <row r="45" spans="2:8" ht="15.75" thickBot="1" x14ac:dyDescent="0.3">
      <c r="B45" s="114"/>
      <c r="C45" s="115"/>
      <c r="D45" s="115"/>
      <c r="E45" s="115"/>
      <c r="F45" s="115"/>
      <c r="G45" s="115"/>
      <c r="H45" s="116"/>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212F-E71D-416D-A894-42872C1E6F12}">
  <sheetPr>
    <tabColor rgb="FF7030A0"/>
  </sheetPr>
  <dimension ref="A1:BP72"/>
  <sheetViews>
    <sheetView topLeftCell="A2" zoomScale="32" zoomScaleNormal="32" workbookViewId="0">
      <selection activeCell="P10" sqref="P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361</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360</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362</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293</v>
      </c>
      <c r="D10" s="219" t="s">
        <v>294</v>
      </c>
      <c r="E10" s="231" t="s">
        <v>292</v>
      </c>
      <c r="F10" s="219" t="s">
        <v>123</v>
      </c>
      <c r="G10" s="222">
        <v>3</v>
      </c>
      <c r="H10" s="225" t="str">
        <f>IF(G10&lt;=0,"",IF(G10&lt;=2,"Muy Baja",IF(G10&lt;=24,"Baja",IF(G10&lt;=500,"Media",IF(G10&lt;=5000,"Alta","Muy Alta")))))</f>
        <v>Baja</v>
      </c>
      <c r="I10" s="213">
        <f>IF(H10="","",IF(H10="Muy Baja",0.2,IF(H10="Baja",0.4,IF(H10="Media",0.6,IF(H10="Alta",0.8,IF(H10="Muy Alta",1,))))))</f>
        <v>0.4</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295</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296</v>
      </c>
      <c r="AF10" s="133" t="s">
        <v>256</v>
      </c>
      <c r="AG10" s="135">
        <v>45291</v>
      </c>
      <c r="AH10" s="135">
        <v>45161</v>
      </c>
      <c r="AI10" s="133" t="s">
        <v>297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t="s">
        <v>298</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299</v>
      </c>
      <c r="AF11" s="133" t="s">
        <v>256</v>
      </c>
      <c r="AG11" s="135">
        <v>45291</v>
      </c>
      <c r="AH11" s="135">
        <v>45161</v>
      </c>
      <c r="AI11" s="133" t="s">
        <v>381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633" priority="101" operator="equal">
      <formula>"Muy Alta"</formula>
    </cfRule>
    <cfRule type="cellIs" dxfId="632" priority="102" operator="equal">
      <formula>"Alta"</formula>
    </cfRule>
    <cfRule type="cellIs" dxfId="631" priority="103" operator="equal">
      <formula>"Media"</formula>
    </cfRule>
    <cfRule type="cellIs" dxfId="630" priority="104" operator="equal">
      <formula>"Baja"</formula>
    </cfRule>
    <cfRule type="cellIs" dxfId="629" priority="105" operator="equal">
      <formula>"Muy Baja"</formula>
    </cfRule>
  </conditionalFormatting>
  <conditionalFormatting sqref="H22">
    <cfRule type="cellIs" dxfId="628" priority="83" operator="equal">
      <formula>"Muy Alta"</formula>
    </cfRule>
    <cfRule type="cellIs" dxfId="627" priority="84" operator="equal">
      <formula>"Alta"</formula>
    </cfRule>
    <cfRule type="cellIs" dxfId="626" priority="85" operator="equal">
      <formula>"Media"</formula>
    </cfRule>
    <cfRule type="cellIs" dxfId="625" priority="86" operator="equal">
      <formula>"Baja"</formula>
    </cfRule>
    <cfRule type="cellIs" dxfId="624" priority="87" operator="equal">
      <formula>"Muy Baja"</formula>
    </cfRule>
  </conditionalFormatting>
  <conditionalFormatting sqref="H28">
    <cfRule type="cellIs" dxfId="623" priority="74" operator="equal">
      <formula>"Muy Alta"</formula>
    </cfRule>
    <cfRule type="cellIs" dxfId="622" priority="75" operator="equal">
      <formula>"Alta"</formula>
    </cfRule>
    <cfRule type="cellIs" dxfId="621" priority="76" operator="equal">
      <formula>"Media"</formula>
    </cfRule>
    <cfRule type="cellIs" dxfId="620" priority="77" operator="equal">
      <formula>"Baja"</formula>
    </cfRule>
    <cfRule type="cellIs" dxfId="619" priority="78" operator="equal">
      <formula>"Muy Baja"</formula>
    </cfRule>
  </conditionalFormatting>
  <conditionalFormatting sqref="H34">
    <cfRule type="cellIs" dxfId="618" priority="65" operator="equal">
      <formula>"Muy Alta"</formula>
    </cfRule>
    <cfRule type="cellIs" dxfId="617" priority="66" operator="equal">
      <formula>"Alta"</formula>
    </cfRule>
    <cfRule type="cellIs" dxfId="616" priority="67" operator="equal">
      <formula>"Media"</formula>
    </cfRule>
    <cfRule type="cellIs" dxfId="615" priority="68" operator="equal">
      <formula>"Baja"</formula>
    </cfRule>
    <cfRule type="cellIs" dxfId="614" priority="69" operator="equal">
      <formula>"Muy Baja"</formula>
    </cfRule>
  </conditionalFormatting>
  <conditionalFormatting sqref="H40">
    <cfRule type="cellIs" dxfId="613" priority="56" operator="equal">
      <formula>"Muy Alta"</formula>
    </cfRule>
    <cfRule type="cellIs" dxfId="612" priority="57" operator="equal">
      <formula>"Alta"</formula>
    </cfRule>
    <cfRule type="cellIs" dxfId="611" priority="58" operator="equal">
      <formula>"Media"</formula>
    </cfRule>
    <cfRule type="cellIs" dxfId="610" priority="59" operator="equal">
      <formula>"Baja"</formula>
    </cfRule>
    <cfRule type="cellIs" dxfId="609" priority="60" operator="equal">
      <formula>"Muy Baja"</formula>
    </cfRule>
  </conditionalFormatting>
  <conditionalFormatting sqref="H46">
    <cfRule type="cellIs" dxfId="608" priority="47" operator="equal">
      <formula>"Muy Alta"</formula>
    </cfRule>
    <cfRule type="cellIs" dxfId="607" priority="48" operator="equal">
      <formula>"Alta"</formula>
    </cfRule>
    <cfRule type="cellIs" dxfId="606" priority="49" operator="equal">
      <formula>"Media"</formula>
    </cfRule>
    <cfRule type="cellIs" dxfId="605" priority="50" operator="equal">
      <formula>"Baja"</formula>
    </cfRule>
    <cfRule type="cellIs" dxfId="604" priority="51" operator="equal">
      <formula>"Muy Baja"</formula>
    </cfRule>
  </conditionalFormatting>
  <conditionalFormatting sqref="H52">
    <cfRule type="cellIs" dxfId="603" priority="38" operator="equal">
      <formula>"Muy Alta"</formula>
    </cfRule>
    <cfRule type="cellIs" dxfId="602" priority="39" operator="equal">
      <formula>"Alta"</formula>
    </cfRule>
    <cfRule type="cellIs" dxfId="601" priority="40" operator="equal">
      <formula>"Media"</formula>
    </cfRule>
    <cfRule type="cellIs" dxfId="600" priority="41" operator="equal">
      <formula>"Baja"</formula>
    </cfRule>
    <cfRule type="cellIs" dxfId="599" priority="42" operator="equal">
      <formula>"Muy Baja"</formula>
    </cfRule>
  </conditionalFormatting>
  <conditionalFormatting sqref="H58">
    <cfRule type="cellIs" dxfId="598" priority="29" operator="equal">
      <formula>"Muy Alta"</formula>
    </cfRule>
    <cfRule type="cellIs" dxfId="597" priority="30" operator="equal">
      <formula>"Alta"</formula>
    </cfRule>
    <cfRule type="cellIs" dxfId="596" priority="31" operator="equal">
      <formula>"Media"</formula>
    </cfRule>
    <cfRule type="cellIs" dxfId="595" priority="32" operator="equal">
      <formula>"Baja"</formula>
    </cfRule>
    <cfRule type="cellIs" dxfId="594" priority="33" operator="equal">
      <formula>"Muy Baja"</formula>
    </cfRule>
  </conditionalFormatting>
  <conditionalFormatting sqref="H64">
    <cfRule type="cellIs" dxfId="593" priority="20" operator="equal">
      <formula>"Muy Alta"</formula>
    </cfRule>
    <cfRule type="cellIs" dxfId="592" priority="21" operator="equal">
      <formula>"Alta"</formula>
    </cfRule>
    <cfRule type="cellIs" dxfId="591" priority="22" operator="equal">
      <formula>"Media"</formula>
    </cfRule>
    <cfRule type="cellIs" dxfId="590" priority="23" operator="equal">
      <formula>"Baja"</formula>
    </cfRule>
    <cfRule type="cellIs" dxfId="589" priority="24" operator="equal">
      <formula>"Muy Baja"</formula>
    </cfRule>
  </conditionalFormatting>
  <conditionalFormatting sqref="K10:K69">
    <cfRule type="containsText" dxfId="588" priority="1" operator="containsText" text="❌">
      <formula>NOT(ISERROR(SEARCH("❌",K10)))</formula>
    </cfRule>
  </conditionalFormatting>
  <conditionalFormatting sqref="L10 L16 L22 L28 L34 L40 L46 L52 L58 L64">
    <cfRule type="cellIs" dxfId="587" priority="96" operator="equal">
      <formula>"Catastrófico"</formula>
    </cfRule>
    <cfRule type="cellIs" dxfId="586" priority="97" operator="equal">
      <formula>"Mayor"</formula>
    </cfRule>
    <cfRule type="cellIs" dxfId="585" priority="98" operator="equal">
      <formula>"Moderado"</formula>
    </cfRule>
    <cfRule type="cellIs" dxfId="584" priority="99" operator="equal">
      <formula>"Menor"</formula>
    </cfRule>
    <cfRule type="cellIs" dxfId="583" priority="100" operator="equal">
      <formula>"Leve"</formula>
    </cfRule>
  </conditionalFormatting>
  <conditionalFormatting sqref="N10">
    <cfRule type="cellIs" dxfId="582" priority="92" operator="equal">
      <formula>"Extremo"</formula>
    </cfRule>
    <cfRule type="cellIs" dxfId="581" priority="93" operator="equal">
      <formula>"Alto"</formula>
    </cfRule>
    <cfRule type="cellIs" dxfId="580" priority="94" operator="equal">
      <formula>"Moderado"</formula>
    </cfRule>
    <cfRule type="cellIs" dxfId="579" priority="95" operator="equal">
      <formula>"Bajo"</formula>
    </cfRule>
  </conditionalFormatting>
  <conditionalFormatting sqref="N16">
    <cfRule type="cellIs" dxfId="578" priority="88" operator="equal">
      <formula>"Extremo"</formula>
    </cfRule>
    <cfRule type="cellIs" dxfId="577" priority="89" operator="equal">
      <formula>"Alto"</formula>
    </cfRule>
    <cfRule type="cellIs" dxfId="576" priority="90" operator="equal">
      <formula>"Moderado"</formula>
    </cfRule>
    <cfRule type="cellIs" dxfId="575" priority="91" operator="equal">
      <formula>"Bajo"</formula>
    </cfRule>
  </conditionalFormatting>
  <conditionalFormatting sqref="N22">
    <cfRule type="cellIs" dxfId="574" priority="79" operator="equal">
      <formula>"Extremo"</formula>
    </cfRule>
    <cfRule type="cellIs" dxfId="573" priority="80" operator="equal">
      <formula>"Alto"</formula>
    </cfRule>
    <cfRule type="cellIs" dxfId="572" priority="81" operator="equal">
      <formula>"Moderado"</formula>
    </cfRule>
    <cfRule type="cellIs" dxfId="571" priority="82" operator="equal">
      <formula>"Bajo"</formula>
    </cfRule>
  </conditionalFormatting>
  <conditionalFormatting sqref="N28">
    <cfRule type="cellIs" dxfId="570" priority="70" operator="equal">
      <formula>"Extremo"</formula>
    </cfRule>
    <cfRule type="cellIs" dxfId="569" priority="71" operator="equal">
      <formula>"Alto"</formula>
    </cfRule>
    <cfRule type="cellIs" dxfId="568" priority="72" operator="equal">
      <formula>"Moderado"</formula>
    </cfRule>
    <cfRule type="cellIs" dxfId="567" priority="73" operator="equal">
      <formula>"Bajo"</formula>
    </cfRule>
  </conditionalFormatting>
  <conditionalFormatting sqref="N34">
    <cfRule type="cellIs" dxfId="566" priority="61" operator="equal">
      <formula>"Extremo"</formula>
    </cfRule>
    <cfRule type="cellIs" dxfId="565" priority="62" operator="equal">
      <formula>"Alto"</formula>
    </cfRule>
    <cfRule type="cellIs" dxfId="564" priority="63" operator="equal">
      <formula>"Moderado"</formula>
    </cfRule>
    <cfRule type="cellIs" dxfId="563" priority="64" operator="equal">
      <formula>"Bajo"</formula>
    </cfRule>
  </conditionalFormatting>
  <conditionalFormatting sqref="N40">
    <cfRule type="cellIs" dxfId="562" priority="52" operator="equal">
      <formula>"Extremo"</formula>
    </cfRule>
    <cfRule type="cellIs" dxfId="561" priority="53" operator="equal">
      <formula>"Alto"</formula>
    </cfRule>
    <cfRule type="cellIs" dxfId="560" priority="54" operator="equal">
      <formula>"Moderado"</formula>
    </cfRule>
    <cfRule type="cellIs" dxfId="559" priority="55" operator="equal">
      <formula>"Bajo"</formula>
    </cfRule>
  </conditionalFormatting>
  <conditionalFormatting sqref="N46">
    <cfRule type="cellIs" dxfId="558" priority="43" operator="equal">
      <formula>"Extremo"</formula>
    </cfRule>
    <cfRule type="cellIs" dxfId="557" priority="44" operator="equal">
      <formula>"Alto"</formula>
    </cfRule>
    <cfRule type="cellIs" dxfId="556" priority="45" operator="equal">
      <formula>"Moderado"</formula>
    </cfRule>
    <cfRule type="cellIs" dxfId="555" priority="46" operator="equal">
      <formula>"Bajo"</formula>
    </cfRule>
  </conditionalFormatting>
  <conditionalFormatting sqref="N52">
    <cfRule type="cellIs" dxfId="554" priority="34" operator="equal">
      <formula>"Extremo"</formula>
    </cfRule>
    <cfRule type="cellIs" dxfId="553" priority="35" operator="equal">
      <formula>"Alto"</formula>
    </cfRule>
    <cfRule type="cellIs" dxfId="552" priority="36" operator="equal">
      <formula>"Moderado"</formula>
    </cfRule>
    <cfRule type="cellIs" dxfId="551" priority="37" operator="equal">
      <formula>"Bajo"</formula>
    </cfRule>
  </conditionalFormatting>
  <conditionalFormatting sqref="N58">
    <cfRule type="cellIs" dxfId="550" priority="25" operator="equal">
      <formula>"Extremo"</formula>
    </cfRule>
    <cfRule type="cellIs" dxfId="549" priority="26" operator="equal">
      <formula>"Alto"</formula>
    </cfRule>
    <cfRule type="cellIs" dxfId="548" priority="27" operator="equal">
      <formula>"Moderado"</formula>
    </cfRule>
    <cfRule type="cellIs" dxfId="547" priority="28" operator="equal">
      <formula>"Bajo"</formula>
    </cfRule>
  </conditionalFormatting>
  <conditionalFormatting sqref="N64">
    <cfRule type="cellIs" dxfId="546" priority="16" operator="equal">
      <formula>"Extremo"</formula>
    </cfRule>
    <cfRule type="cellIs" dxfId="545" priority="17" operator="equal">
      <formula>"Alto"</formula>
    </cfRule>
    <cfRule type="cellIs" dxfId="544" priority="18" operator="equal">
      <formula>"Moderado"</formula>
    </cfRule>
    <cfRule type="cellIs" dxfId="543" priority="19" operator="equal">
      <formula>"Bajo"</formula>
    </cfRule>
  </conditionalFormatting>
  <conditionalFormatting sqref="Y10:Y69">
    <cfRule type="cellIs" dxfId="542" priority="11" operator="equal">
      <formula>"Muy Alta"</formula>
    </cfRule>
    <cfRule type="cellIs" dxfId="541" priority="12" operator="equal">
      <formula>"Alta"</formula>
    </cfRule>
    <cfRule type="cellIs" dxfId="540" priority="13" operator="equal">
      <formula>"Media"</formula>
    </cfRule>
    <cfRule type="cellIs" dxfId="539" priority="14" operator="equal">
      <formula>"Baja"</formula>
    </cfRule>
    <cfRule type="cellIs" dxfId="538" priority="15" operator="equal">
      <formula>"Muy Baja"</formula>
    </cfRule>
  </conditionalFormatting>
  <conditionalFormatting sqref="AA10:AA69">
    <cfRule type="cellIs" dxfId="537" priority="6" operator="equal">
      <formula>"Catastrófico"</formula>
    </cfRule>
    <cfRule type="cellIs" dxfId="536" priority="7" operator="equal">
      <formula>"Mayor"</formula>
    </cfRule>
    <cfRule type="cellIs" dxfId="535" priority="8" operator="equal">
      <formula>"Moderado"</formula>
    </cfRule>
    <cfRule type="cellIs" dxfId="534" priority="9" operator="equal">
      <formula>"Menor"</formula>
    </cfRule>
    <cfRule type="cellIs" dxfId="533" priority="10" operator="equal">
      <formula>"Leve"</formula>
    </cfRule>
  </conditionalFormatting>
  <conditionalFormatting sqref="AC10:AC69">
    <cfRule type="cellIs" dxfId="532" priority="2" operator="equal">
      <formula>"Extremo"</formula>
    </cfRule>
    <cfRule type="cellIs" dxfId="531" priority="3" operator="equal">
      <formula>"Alto"</formula>
    </cfRule>
    <cfRule type="cellIs" dxfId="530" priority="4" operator="equal">
      <formula>"Moderado"</formula>
    </cfRule>
    <cfRule type="cellIs" dxfId="529"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7DBB3DBE-FFD7-405A-9217-579365417F4B}">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18BF853E-F99A-4895-A422-2A3A6F1DCE4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CBC86C3-C713-4040-8D32-F5650F89CA0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CC2BB528-DB1D-43CA-894A-8E855F5B3EC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8B6AE190-EB29-44DE-8D63-4ED5002195FA}">
          <x14:formula1>
            <xm:f>IF(OR(AD10='Opciones Tratamiento'!$B$2,AD10='Opciones Tratamiento'!$B$3,AD10='Opciones Tratamiento'!$B$4),ISBLANK(AD10),ISTEXT(AD10))</xm:f>
          </x14:formula1>
          <xm:sqref>AE10:AE69</xm:sqref>
        </x14:dataValidation>
        <x14:dataValidation type="list" allowBlank="1" showInputMessage="1" showErrorMessage="1" xr:uid="{D45FA2E8-9A06-4708-87CB-472E522A297C}">
          <x14:formula1>
            <xm:f>'Tabla Impacto'!$F$210:$F$221</xm:f>
          </x14:formula1>
          <xm:sqref>J10:J69</xm:sqref>
        </x14:dataValidation>
        <x14:dataValidation type="list" allowBlank="1" showInputMessage="1" showErrorMessage="1" xr:uid="{B0245CA9-87CD-49E3-90C4-646E4E4946F4}">
          <x14:formula1>
            <xm:f>'Opciones Tratamiento'!$B$2:$B$5</xm:f>
          </x14:formula1>
          <xm:sqref>AD10:AD69</xm:sqref>
        </x14:dataValidation>
        <x14:dataValidation type="list" allowBlank="1" showInputMessage="1" showErrorMessage="1" xr:uid="{7D3A3994-9115-46EA-92D2-B503CB4C9501}">
          <x14:formula1>
            <xm:f>'Opciones Tratamiento'!$E$2:$E$4</xm:f>
          </x14:formula1>
          <xm:sqref>B10:B69</xm:sqref>
        </x14:dataValidation>
        <x14:dataValidation type="list" allowBlank="1" showInputMessage="1" showErrorMessage="1" xr:uid="{10527907-7926-46D9-A5CF-93B568759EEB}">
          <x14:formula1>
            <xm:f>'Opciones Tratamiento'!$B$13:$B$19</xm:f>
          </x14:formula1>
          <xm:sqref>F10:F69</xm:sqref>
        </x14:dataValidation>
        <x14:dataValidation type="list" allowBlank="1" showInputMessage="1" showErrorMessage="1" xr:uid="{1A3F652C-741B-4B85-9BDB-227441B9C2B4}">
          <x14:formula1>
            <xm:f>'Tabla Valoración controles'!$D$13:$D$14</xm:f>
          </x14:formula1>
          <xm:sqref>W10:W69</xm:sqref>
        </x14:dataValidation>
        <x14:dataValidation type="list" allowBlank="1" showInputMessage="1" showErrorMessage="1" xr:uid="{7C31C3DD-32A5-49DF-9390-B20C6C4FAC3D}">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1304FF54-8EE9-4099-8D30-89FB51B79AB2}">
          <x14:formula1>
            <xm:f>'Tabla Valoración controles'!$D$11:$D$12</xm:f>
          </x14:formula1>
          <xm:sqref>V10:V69</xm:sqref>
        </x14:dataValidation>
        <x14:dataValidation type="list" allowBlank="1" showInputMessage="1" showErrorMessage="1" xr:uid="{8812CE2B-1634-4EB8-A6DD-ECDE86380F13}">
          <x14:formula1>
            <xm:f>'Tabla Valoración controles'!$D$9:$D$10</xm:f>
          </x14:formula1>
          <xm:sqref>U10:U69</xm:sqref>
        </x14:dataValidation>
        <x14:dataValidation type="list" allowBlank="1" showInputMessage="1" showErrorMessage="1" xr:uid="{1939ABF3-C961-4148-8F92-43F9BB24902F}">
          <x14:formula1>
            <xm:f>'Tabla Valoración controles'!$D$7:$D$8</xm:f>
          </x14:formula1>
          <xm:sqref>S10:S69</xm:sqref>
        </x14:dataValidation>
        <x14:dataValidation type="list" allowBlank="1" showInputMessage="1" showErrorMessage="1" xr:uid="{752F939A-828D-412C-A020-14FD798232EE}">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A8B1-E27D-4458-8B62-0993A65D3645}">
  <sheetPr>
    <tabColor rgb="FF7030A0"/>
  </sheetPr>
  <dimension ref="A1:BP72"/>
  <sheetViews>
    <sheetView topLeftCell="A6" zoomScale="77" zoomScaleNormal="77"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364</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363</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365</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86" customHeight="1" x14ac:dyDescent="0.25">
      <c r="A10" s="216">
        <v>1</v>
      </c>
      <c r="B10" s="219" t="s">
        <v>132</v>
      </c>
      <c r="C10" s="219" t="s">
        <v>301</v>
      </c>
      <c r="D10" s="219" t="s">
        <v>302</v>
      </c>
      <c r="E10" s="231" t="s">
        <v>300</v>
      </c>
      <c r="F10" s="219" t="s">
        <v>123</v>
      </c>
      <c r="G10" s="222">
        <v>18</v>
      </c>
      <c r="H10" s="225" t="str">
        <f>IF(G10&lt;=0,"",IF(G10&lt;=2,"Muy Baja",IF(G10&lt;=24,"Baja",IF(G10&lt;=500,"Media",IF(G10&lt;=5000,"Alta","Muy Alta")))))</f>
        <v>Baja</v>
      </c>
      <c r="I10" s="213">
        <f>IF(H10="","",IF(H10="Muy Baja",0.2,IF(H10="Baja",0.4,IF(H10="Media",0.6,IF(H10="Alta",0.8,IF(H10="Muy Alta",1,))))))</f>
        <v>0.4</v>
      </c>
      <c r="J10" s="228" t="s">
        <v>156</v>
      </c>
      <c r="K10" s="213"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5" t="str">
        <f ca="1">IF(OR(K10='Tabla Impacto'!$C$11,K10='Tabla Impacto'!$D$11),"Leve",IF(OR(K10='Tabla Impacto'!$C$12,K10='Tabla Impacto'!$D$12),"Menor",IF(OR(K10='Tabla Impacto'!$C$13,K10='Tabla Impacto'!$D$13),"Moderado",IF(OR(K10='Tabla Impacto'!$C$14,K10='Tabla Impacto'!$D$14),"Mayor",IF(OR(K10='Tabla Impacto'!$C$15,K10='Tabla Impacto'!$D$15),"Catastrófico","")))))</f>
        <v>Mayor</v>
      </c>
      <c r="M10" s="213">
        <f ca="1">IF(L10="","",IF(L10="Leve",0.2,IF(L10="Menor",0.4,IF(L10="Moderado",0.6,IF(L10="Mayor",0.8,IF(L10="Catastrófico",1,))))))</f>
        <v>0.8</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303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304</v>
      </c>
      <c r="AF10" s="133" t="s">
        <v>305</v>
      </c>
      <c r="AG10" s="135">
        <v>45291</v>
      </c>
      <c r="AH10" s="135">
        <v>45166</v>
      </c>
      <c r="AI10" s="138" t="s">
        <v>402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528" priority="227" operator="equal">
      <formula>"Muy Alta"</formula>
    </cfRule>
    <cfRule type="cellIs" dxfId="527" priority="228" operator="equal">
      <formula>"Alta"</formula>
    </cfRule>
    <cfRule type="cellIs" dxfId="526" priority="229" operator="equal">
      <formula>"Media"</formula>
    </cfRule>
    <cfRule type="cellIs" dxfId="525" priority="230" operator="equal">
      <formula>"Baja"</formula>
    </cfRule>
    <cfRule type="cellIs" dxfId="524" priority="231" operator="equal">
      <formula>"Muy Baja"</formula>
    </cfRule>
  </conditionalFormatting>
  <conditionalFormatting sqref="H22">
    <cfRule type="cellIs" dxfId="523" priority="181" operator="equal">
      <formula>"Muy Alta"</formula>
    </cfRule>
    <cfRule type="cellIs" dxfId="522" priority="182" operator="equal">
      <formula>"Alta"</formula>
    </cfRule>
    <cfRule type="cellIs" dxfId="521" priority="183" operator="equal">
      <formula>"Media"</formula>
    </cfRule>
    <cfRule type="cellIs" dxfId="520" priority="184" operator="equal">
      <formula>"Baja"</formula>
    </cfRule>
    <cfRule type="cellIs" dxfId="519" priority="185" operator="equal">
      <formula>"Muy Baja"</formula>
    </cfRule>
  </conditionalFormatting>
  <conditionalFormatting sqref="H28">
    <cfRule type="cellIs" dxfId="518" priority="158" operator="equal">
      <formula>"Muy Alta"</formula>
    </cfRule>
    <cfRule type="cellIs" dxfId="517" priority="159" operator="equal">
      <formula>"Alta"</formula>
    </cfRule>
    <cfRule type="cellIs" dxfId="516" priority="160" operator="equal">
      <formula>"Media"</formula>
    </cfRule>
    <cfRule type="cellIs" dxfId="515" priority="161" operator="equal">
      <formula>"Baja"</formula>
    </cfRule>
    <cfRule type="cellIs" dxfId="514" priority="162" operator="equal">
      <formula>"Muy Baja"</formula>
    </cfRule>
  </conditionalFormatting>
  <conditionalFormatting sqref="H34">
    <cfRule type="cellIs" dxfId="513" priority="135" operator="equal">
      <formula>"Muy Alta"</formula>
    </cfRule>
    <cfRule type="cellIs" dxfId="512" priority="136" operator="equal">
      <formula>"Alta"</formula>
    </cfRule>
    <cfRule type="cellIs" dxfId="511" priority="137" operator="equal">
      <formula>"Media"</formula>
    </cfRule>
    <cfRule type="cellIs" dxfId="510" priority="138" operator="equal">
      <formula>"Baja"</formula>
    </cfRule>
    <cfRule type="cellIs" dxfId="509" priority="139" operator="equal">
      <formula>"Muy Baja"</formula>
    </cfRule>
  </conditionalFormatting>
  <conditionalFormatting sqref="H40">
    <cfRule type="cellIs" dxfId="508" priority="112" operator="equal">
      <formula>"Muy Alta"</formula>
    </cfRule>
    <cfRule type="cellIs" dxfId="507" priority="113" operator="equal">
      <formula>"Alta"</formula>
    </cfRule>
    <cfRule type="cellIs" dxfId="506" priority="114" operator="equal">
      <formula>"Media"</formula>
    </cfRule>
    <cfRule type="cellIs" dxfId="505" priority="115" operator="equal">
      <formula>"Baja"</formula>
    </cfRule>
    <cfRule type="cellIs" dxfId="504" priority="116" operator="equal">
      <formula>"Muy Baja"</formula>
    </cfRule>
  </conditionalFormatting>
  <conditionalFormatting sqref="H46">
    <cfRule type="cellIs" dxfId="503" priority="89" operator="equal">
      <formula>"Muy Alta"</formula>
    </cfRule>
    <cfRule type="cellIs" dxfId="502" priority="90" operator="equal">
      <formula>"Alta"</formula>
    </cfRule>
    <cfRule type="cellIs" dxfId="501" priority="91" operator="equal">
      <formula>"Media"</formula>
    </cfRule>
    <cfRule type="cellIs" dxfId="500" priority="92" operator="equal">
      <formula>"Baja"</formula>
    </cfRule>
    <cfRule type="cellIs" dxfId="499" priority="93" operator="equal">
      <formula>"Muy Baja"</formula>
    </cfRule>
  </conditionalFormatting>
  <conditionalFormatting sqref="H52">
    <cfRule type="cellIs" dxfId="498" priority="66" operator="equal">
      <formula>"Muy Alta"</formula>
    </cfRule>
    <cfRule type="cellIs" dxfId="497" priority="67" operator="equal">
      <formula>"Alta"</formula>
    </cfRule>
    <cfRule type="cellIs" dxfId="496" priority="68" operator="equal">
      <formula>"Media"</formula>
    </cfRule>
    <cfRule type="cellIs" dxfId="495" priority="69" operator="equal">
      <formula>"Baja"</formula>
    </cfRule>
    <cfRule type="cellIs" dxfId="494" priority="70" operator="equal">
      <formula>"Muy Baja"</formula>
    </cfRule>
  </conditionalFormatting>
  <conditionalFormatting sqref="H58">
    <cfRule type="cellIs" dxfId="493" priority="43" operator="equal">
      <formula>"Muy Alta"</formula>
    </cfRule>
    <cfRule type="cellIs" dxfId="492" priority="44" operator="equal">
      <formula>"Alta"</formula>
    </cfRule>
    <cfRule type="cellIs" dxfId="491" priority="45" operator="equal">
      <formula>"Media"</formula>
    </cfRule>
    <cfRule type="cellIs" dxfId="490" priority="46" operator="equal">
      <formula>"Baja"</formula>
    </cfRule>
    <cfRule type="cellIs" dxfId="489" priority="47" operator="equal">
      <formula>"Muy Baja"</formula>
    </cfRule>
  </conditionalFormatting>
  <conditionalFormatting sqref="H64">
    <cfRule type="cellIs" dxfId="488" priority="20" operator="equal">
      <formula>"Muy Alta"</formula>
    </cfRule>
    <cfRule type="cellIs" dxfId="487" priority="21" operator="equal">
      <formula>"Alta"</formula>
    </cfRule>
    <cfRule type="cellIs" dxfId="486" priority="22" operator="equal">
      <formula>"Media"</formula>
    </cfRule>
    <cfRule type="cellIs" dxfId="485" priority="23" operator="equal">
      <formula>"Baja"</formula>
    </cfRule>
    <cfRule type="cellIs" dxfId="484" priority="24" operator="equal">
      <formula>"Muy Baja"</formula>
    </cfRule>
  </conditionalFormatting>
  <conditionalFormatting sqref="K10:K69">
    <cfRule type="containsText" dxfId="483" priority="1" operator="containsText" text="❌">
      <formula>NOT(ISERROR(SEARCH("❌",K10)))</formula>
    </cfRule>
  </conditionalFormatting>
  <conditionalFormatting sqref="L10 L16 L22 L28 L34 L40 L46 L52 L58 L64">
    <cfRule type="cellIs" dxfId="482" priority="222" operator="equal">
      <formula>"Catastrófico"</formula>
    </cfRule>
    <cfRule type="cellIs" dxfId="481" priority="223" operator="equal">
      <formula>"Mayor"</formula>
    </cfRule>
    <cfRule type="cellIs" dxfId="480" priority="224" operator="equal">
      <formula>"Moderado"</formula>
    </cfRule>
    <cfRule type="cellIs" dxfId="479" priority="225" operator="equal">
      <formula>"Menor"</formula>
    </cfRule>
    <cfRule type="cellIs" dxfId="478" priority="226" operator="equal">
      <formula>"Leve"</formula>
    </cfRule>
  </conditionalFormatting>
  <conditionalFormatting sqref="N10">
    <cfRule type="cellIs" dxfId="477" priority="218" operator="equal">
      <formula>"Extremo"</formula>
    </cfRule>
    <cfRule type="cellIs" dxfId="476" priority="219" operator="equal">
      <formula>"Alto"</formula>
    </cfRule>
    <cfRule type="cellIs" dxfId="475" priority="220" operator="equal">
      <formula>"Moderado"</formula>
    </cfRule>
    <cfRule type="cellIs" dxfId="474" priority="221" operator="equal">
      <formula>"Bajo"</formula>
    </cfRule>
  </conditionalFormatting>
  <conditionalFormatting sqref="N16">
    <cfRule type="cellIs" dxfId="473" priority="200" operator="equal">
      <formula>"Extremo"</formula>
    </cfRule>
    <cfRule type="cellIs" dxfId="472" priority="201" operator="equal">
      <formula>"Alto"</formula>
    </cfRule>
    <cfRule type="cellIs" dxfId="471" priority="202" operator="equal">
      <formula>"Moderado"</formula>
    </cfRule>
    <cfRule type="cellIs" dxfId="470" priority="203" operator="equal">
      <formula>"Bajo"</formula>
    </cfRule>
  </conditionalFormatting>
  <conditionalFormatting sqref="N22">
    <cfRule type="cellIs" dxfId="469" priority="177" operator="equal">
      <formula>"Extremo"</formula>
    </cfRule>
    <cfRule type="cellIs" dxfId="468" priority="178" operator="equal">
      <formula>"Alto"</formula>
    </cfRule>
    <cfRule type="cellIs" dxfId="467" priority="179" operator="equal">
      <formula>"Moderado"</formula>
    </cfRule>
    <cfRule type="cellIs" dxfId="466" priority="180" operator="equal">
      <formula>"Bajo"</formula>
    </cfRule>
  </conditionalFormatting>
  <conditionalFormatting sqref="N28">
    <cfRule type="cellIs" dxfId="465" priority="154" operator="equal">
      <formula>"Extremo"</formula>
    </cfRule>
    <cfRule type="cellIs" dxfId="464" priority="155" operator="equal">
      <formula>"Alto"</formula>
    </cfRule>
    <cfRule type="cellIs" dxfId="463" priority="156" operator="equal">
      <formula>"Moderado"</formula>
    </cfRule>
    <cfRule type="cellIs" dxfId="462" priority="157" operator="equal">
      <formula>"Bajo"</formula>
    </cfRule>
  </conditionalFormatting>
  <conditionalFormatting sqref="N34">
    <cfRule type="cellIs" dxfId="461" priority="131" operator="equal">
      <formula>"Extremo"</formula>
    </cfRule>
    <cfRule type="cellIs" dxfId="460" priority="132" operator="equal">
      <formula>"Alto"</formula>
    </cfRule>
    <cfRule type="cellIs" dxfId="459" priority="133" operator="equal">
      <formula>"Moderado"</formula>
    </cfRule>
    <cfRule type="cellIs" dxfId="458" priority="134" operator="equal">
      <formula>"Bajo"</formula>
    </cfRule>
  </conditionalFormatting>
  <conditionalFormatting sqref="N40">
    <cfRule type="cellIs" dxfId="457" priority="108" operator="equal">
      <formula>"Extremo"</formula>
    </cfRule>
    <cfRule type="cellIs" dxfId="456" priority="109" operator="equal">
      <formula>"Alto"</formula>
    </cfRule>
    <cfRule type="cellIs" dxfId="455" priority="110" operator="equal">
      <formula>"Moderado"</formula>
    </cfRule>
    <cfRule type="cellIs" dxfId="454" priority="111" operator="equal">
      <formula>"Bajo"</formula>
    </cfRule>
  </conditionalFormatting>
  <conditionalFormatting sqref="N46">
    <cfRule type="cellIs" dxfId="453" priority="85" operator="equal">
      <formula>"Extremo"</formula>
    </cfRule>
    <cfRule type="cellIs" dxfId="452" priority="86" operator="equal">
      <formula>"Alto"</formula>
    </cfRule>
    <cfRule type="cellIs" dxfId="451" priority="87" operator="equal">
      <formula>"Moderado"</formula>
    </cfRule>
    <cfRule type="cellIs" dxfId="450" priority="88" operator="equal">
      <formula>"Bajo"</formula>
    </cfRule>
  </conditionalFormatting>
  <conditionalFormatting sqref="N52">
    <cfRule type="cellIs" dxfId="449" priority="62" operator="equal">
      <formula>"Extremo"</formula>
    </cfRule>
    <cfRule type="cellIs" dxfId="448" priority="63" operator="equal">
      <formula>"Alto"</formula>
    </cfRule>
    <cfRule type="cellIs" dxfId="447" priority="64" operator="equal">
      <formula>"Moderado"</formula>
    </cfRule>
    <cfRule type="cellIs" dxfId="446" priority="65" operator="equal">
      <formula>"Bajo"</formula>
    </cfRule>
  </conditionalFormatting>
  <conditionalFormatting sqref="N58">
    <cfRule type="cellIs" dxfId="445" priority="39" operator="equal">
      <formula>"Extremo"</formula>
    </cfRule>
    <cfRule type="cellIs" dxfId="444" priority="40" operator="equal">
      <formula>"Alto"</formula>
    </cfRule>
    <cfRule type="cellIs" dxfId="443" priority="41" operator="equal">
      <formula>"Moderado"</formula>
    </cfRule>
    <cfRule type="cellIs" dxfId="442" priority="42" operator="equal">
      <formula>"Bajo"</formula>
    </cfRule>
  </conditionalFormatting>
  <conditionalFormatting sqref="N64">
    <cfRule type="cellIs" dxfId="441" priority="16" operator="equal">
      <formula>"Extremo"</formula>
    </cfRule>
    <cfRule type="cellIs" dxfId="440" priority="17" operator="equal">
      <formula>"Alto"</formula>
    </cfRule>
    <cfRule type="cellIs" dxfId="439" priority="18" operator="equal">
      <formula>"Moderado"</formula>
    </cfRule>
    <cfRule type="cellIs" dxfId="438" priority="19" operator="equal">
      <formula>"Bajo"</formula>
    </cfRule>
  </conditionalFormatting>
  <conditionalFormatting sqref="Y10:Y69">
    <cfRule type="cellIs" dxfId="437" priority="11" operator="equal">
      <formula>"Muy Alta"</formula>
    </cfRule>
    <cfRule type="cellIs" dxfId="436" priority="12" operator="equal">
      <formula>"Alta"</formula>
    </cfRule>
    <cfRule type="cellIs" dxfId="435" priority="13" operator="equal">
      <formula>"Media"</formula>
    </cfRule>
    <cfRule type="cellIs" dxfId="434" priority="14" operator="equal">
      <formula>"Baja"</formula>
    </cfRule>
    <cfRule type="cellIs" dxfId="433" priority="15" operator="equal">
      <formula>"Muy Baja"</formula>
    </cfRule>
  </conditionalFormatting>
  <conditionalFormatting sqref="AA10:AA69">
    <cfRule type="cellIs" dxfId="432" priority="6" operator="equal">
      <formula>"Catastrófico"</formula>
    </cfRule>
    <cfRule type="cellIs" dxfId="431" priority="7" operator="equal">
      <formula>"Mayor"</formula>
    </cfRule>
    <cfRule type="cellIs" dxfId="430" priority="8" operator="equal">
      <formula>"Moderado"</formula>
    </cfRule>
    <cfRule type="cellIs" dxfId="429" priority="9" operator="equal">
      <formula>"Menor"</formula>
    </cfRule>
    <cfRule type="cellIs" dxfId="428" priority="10" operator="equal">
      <formula>"Leve"</formula>
    </cfRule>
  </conditionalFormatting>
  <conditionalFormatting sqref="AC10:AC69">
    <cfRule type="cellIs" dxfId="427" priority="2" operator="equal">
      <formula>"Extremo"</formula>
    </cfRule>
    <cfRule type="cellIs" dxfId="426" priority="3" operator="equal">
      <formula>"Alto"</formula>
    </cfRule>
    <cfRule type="cellIs" dxfId="425" priority="4" operator="equal">
      <formula>"Moderado"</formula>
    </cfRule>
    <cfRule type="cellIs" dxfId="42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59B0197-A9E5-46BB-8521-F8F9186BD394}">
          <x14:formula1>
            <xm:f>'Tabla Valoración controles'!$D$4:$D$6</xm:f>
          </x14:formula1>
          <xm:sqref>R10:R69</xm:sqref>
        </x14:dataValidation>
        <x14:dataValidation type="list" allowBlank="1" showInputMessage="1" showErrorMessage="1" xr:uid="{496B8FF8-64DB-452F-B1B2-8A8D43F1CD3D}">
          <x14:formula1>
            <xm:f>'Tabla Valoración controles'!$D$7:$D$8</xm:f>
          </x14:formula1>
          <xm:sqref>S10:S69</xm:sqref>
        </x14:dataValidation>
        <x14:dataValidation type="list" allowBlank="1" showInputMessage="1" showErrorMessage="1" xr:uid="{030906DF-32BB-4AE5-8812-90CD0A1ABE47}">
          <x14:formula1>
            <xm:f>'Tabla Valoración controles'!$D$9:$D$10</xm:f>
          </x14:formula1>
          <xm:sqref>U10:U69</xm:sqref>
        </x14:dataValidation>
        <x14:dataValidation type="list" allowBlank="1" showInputMessage="1" showErrorMessage="1" xr:uid="{803220E4-B45C-43ED-B181-8A69CA61FF0E}">
          <x14:formula1>
            <xm:f>'Tabla Valoración controles'!$D$11:$D$12</xm:f>
          </x14:formula1>
          <xm:sqref>V10:V69</xm:sqref>
        </x14:dataValidation>
        <x14:dataValidation type="list" allowBlank="1" showInputMessage="1" showErrorMessage="1" xr:uid="{7E1C7143-AF22-4A49-87AF-78C740479C3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29A2C5DD-BF66-44C7-8A16-A5EAF8F008C3}">
          <x14:formula1>
            <xm:f>'Tabla Valoración controles'!$D$13:$D$14</xm:f>
          </x14:formula1>
          <xm:sqref>W10:W69</xm:sqref>
        </x14:dataValidation>
        <x14:dataValidation type="list" allowBlank="1" showInputMessage="1" showErrorMessage="1" xr:uid="{41880701-D019-431D-AE0B-3144B83A2167}">
          <x14:formula1>
            <xm:f>'Opciones Tratamiento'!$B$13:$B$19</xm:f>
          </x14:formula1>
          <xm:sqref>F10:F69</xm:sqref>
        </x14:dataValidation>
        <x14:dataValidation type="list" allowBlank="1" showInputMessage="1" showErrorMessage="1" xr:uid="{97FED4F5-6545-4FF0-A65B-D658602A174B}">
          <x14:formula1>
            <xm:f>'Opciones Tratamiento'!$E$2:$E$4</xm:f>
          </x14:formula1>
          <xm:sqref>B10:B69</xm:sqref>
        </x14:dataValidation>
        <x14:dataValidation type="list" allowBlank="1" showInputMessage="1" showErrorMessage="1" xr:uid="{EA1E9D71-3A02-43D0-8FE2-8BD1660DC9E0}">
          <x14:formula1>
            <xm:f>'Opciones Tratamiento'!$B$2:$B$5</xm:f>
          </x14:formula1>
          <xm:sqref>AD10:AD69</xm:sqref>
        </x14:dataValidation>
        <x14:dataValidation type="list" allowBlank="1" showInputMessage="1" showErrorMessage="1" xr:uid="{28BC798A-7E22-42F8-A0D6-92B2B5B4AEC4}">
          <x14:formula1>
            <xm:f>'Tabla Impacto'!$F$210:$F$221</xm:f>
          </x14:formula1>
          <xm:sqref>J10:J69</xm:sqref>
        </x14:dataValidation>
        <x14:dataValidation type="custom" allowBlank="1" showInputMessage="1" showErrorMessage="1" error="Recuerde que las acciones se generan bajo la medida de mitigar el riesgo" xr:uid="{22B1A818-A64F-4242-97B7-ED47720B282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BAFE1813-D7AA-41DD-A361-7F81DCF8D006}">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AD1F52E-FFF4-4488-AB35-A12B46A52C5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D4C2CEA6-BA61-4D07-9866-21ADFC541742}">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7C225E0-A68C-4681-872B-B80222373A0F}">
          <x14:formula1>
            <xm:f>IF(OR(AD11='Opciones Tratamiento'!$B$2,AD11='Opciones Tratamiento'!$B$3,AD11='Opciones Tratamiento'!$B$4),ISBLANK(AD11),ISTEXT(AD11))</xm:f>
          </x14:formula1>
          <xm:sqref>AI11:AI69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8B0E-8DAA-45A0-9954-3F83DBE021DF}">
  <sheetPr>
    <tabColor rgb="FF7030A0"/>
  </sheetPr>
  <dimension ref="A1:BP72"/>
  <sheetViews>
    <sheetView topLeftCell="I1" zoomScale="42" zoomScaleNormal="42" workbookViewId="0">
      <selection activeCell="AJ11" sqref="AJ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368</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366</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367</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310</v>
      </c>
      <c r="D10" s="219" t="s">
        <v>309</v>
      </c>
      <c r="E10" s="231" t="s">
        <v>308</v>
      </c>
      <c r="F10" s="219" t="s">
        <v>123</v>
      </c>
      <c r="G10" s="222">
        <v>200</v>
      </c>
      <c r="H10" s="225" t="str">
        <f>IF(G10&lt;=0,"",IF(G10&lt;=2,"Muy Baja",IF(G10&lt;=24,"Baja",IF(G10&lt;=500,"Media",IF(G10&lt;=5000,"Alta","Muy Alta")))))</f>
        <v>Media</v>
      </c>
      <c r="I10" s="213">
        <f>IF(H10="","",IF(H10="Muy Baja",0.2,IF(H10="Baja",0.4,IF(H10="Media",0.6,IF(H10="Alta",0.8,IF(H10="Muy Alta",1,))))))</f>
        <v>0.6</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312</v>
      </c>
      <c r="AF10" s="133" t="s">
        <v>256</v>
      </c>
      <c r="AG10" s="135">
        <v>45291</v>
      </c>
      <c r="AH10" s="135">
        <v>45162</v>
      </c>
      <c r="AI10" s="133" t="s">
        <v>391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t="s">
        <v>313</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314</v>
      </c>
      <c r="AF11" s="133" t="s">
        <v>256</v>
      </c>
      <c r="AG11" s="135">
        <v>45291</v>
      </c>
      <c r="AH11" s="135">
        <v>45162</v>
      </c>
      <c r="AI11" s="133" t="s">
        <v>391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423" priority="101" operator="equal">
      <formula>"Muy Alta"</formula>
    </cfRule>
    <cfRule type="cellIs" dxfId="422" priority="102" operator="equal">
      <formula>"Alta"</formula>
    </cfRule>
    <cfRule type="cellIs" dxfId="421" priority="103" operator="equal">
      <formula>"Media"</formula>
    </cfRule>
    <cfRule type="cellIs" dxfId="420" priority="104" operator="equal">
      <formula>"Baja"</formula>
    </cfRule>
    <cfRule type="cellIs" dxfId="419" priority="105" operator="equal">
      <formula>"Muy Baja"</formula>
    </cfRule>
  </conditionalFormatting>
  <conditionalFormatting sqref="H22">
    <cfRule type="cellIs" dxfId="418" priority="83" operator="equal">
      <formula>"Muy Alta"</formula>
    </cfRule>
    <cfRule type="cellIs" dxfId="417" priority="84" operator="equal">
      <formula>"Alta"</formula>
    </cfRule>
    <cfRule type="cellIs" dxfId="416" priority="85" operator="equal">
      <formula>"Media"</formula>
    </cfRule>
    <cfRule type="cellIs" dxfId="415" priority="86" operator="equal">
      <formula>"Baja"</formula>
    </cfRule>
    <cfRule type="cellIs" dxfId="414" priority="87" operator="equal">
      <formula>"Muy Baja"</formula>
    </cfRule>
  </conditionalFormatting>
  <conditionalFormatting sqref="H28">
    <cfRule type="cellIs" dxfId="413" priority="74" operator="equal">
      <formula>"Muy Alta"</formula>
    </cfRule>
    <cfRule type="cellIs" dxfId="412" priority="75" operator="equal">
      <formula>"Alta"</formula>
    </cfRule>
    <cfRule type="cellIs" dxfId="411" priority="76" operator="equal">
      <formula>"Media"</formula>
    </cfRule>
    <cfRule type="cellIs" dxfId="410" priority="77" operator="equal">
      <formula>"Baja"</formula>
    </cfRule>
    <cfRule type="cellIs" dxfId="409" priority="78" operator="equal">
      <formula>"Muy Baja"</formula>
    </cfRule>
  </conditionalFormatting>
  <conditionalFormatting sqref="H34">
    <cfRule type="cellIs" dxfId="408" priority="65" operator="equal">
      <formula>"Muy Alta"</formula>
    </cfRule>
    <cfRule type="cellIs" dxfId="407" priority="66" operator="equal">
      <formula>"Alta"</formula>
    </cfRule>
    <cfRule type="cellIs" dxfId="406" priority="67" operator="equal">
      <formula>"Media"</formula>
    </cfRule>
    <cfRule type="cellIs" dxfId="405" priority="68" operator="equal">
      <formula>"Baja"</formula>
    </cfRule>
    <cfRule type="cellIs" dxfId="404" priority="69" operator="equal">
      <formula>"Muy Baja"</formula>
    </cfRule>
  </conditionalFormatting>
  <conditionalFormatting sqref="H40">
    <cfRule type="cellIs" dxfId="403" priority="56" operator="equal">
      <formula>"Muy Alta"</formula>
    </cfRule>
    <cfRule type="cellIs" dxfId="402" priority="57" operator="equal">
      <formula>"Alta"</formula>
    </cfRule>
    <cfRule type="cellIs" dxfId="401" priority="58" operator="equal">
      <formula>"Media"</formula>
    </cfRule>
    <cfRule type="cellIs" dxfId="400" priority="59" operator="equal">
      <formula>"Baja"</formula>
    </cfRule>
    <cfRule type="cellIs" dxfId="399" priority="60" operator="equal">
      <formula>"Muy Baja"</formula>
    </cfRule>
  </conditionalFormatting>
  <conditionalFormatting sqref="H46">
    <cfRule type="cellIs" dxfId="398" priority="47" operator="equal">
      <formula>"Muy Alta"</formula>
    </cfRule>
    <cfRule type="cellIs" dxfId="397" priority="48" operator="equal">
      <formula>"Alta"</formula>
    </cfRule>
    <cfRule type="cellIs" dxfId="396" priority="49" operator="equal">
      <formula>"Media"</formula>
    </cfRule>
    <cfRule type="cellIs" dxfId="395" priority="50" operator="equal">
      <formula>"Baja"</formula>
    </cfRule>
    <cfRule type="cellIs" dxfId="394" priority="51" operator="equal">
      <formula>"Muy Baja"</formula>
    </cfRule>
  </conditionalFormatting>
  <conditionalFormatting sqref="H52">
    <cfRule type="cellIs" dxfId="393" priority="38" operator="equal">
      <formula>"Muy Alta"</formula>
    </cfRule>
    <cfRule type="cellIs" dxfId="392" priority="39" operator="equal">
      <formula>"Alta"</formula>
    </cfRule>
    <cfRule type="cellIs" dxfId="391" priority="40" operator="equal">
      <formula>"Media"</formula>
    </cfRule>
    <cfRule type="cellIs" dxfId="390" priority="41" operator="equal">
      <formula>"Baja"</formula>
    </cfRule>
    <cfRule type="cellIs" dxfId="389" priority="42" operator="equal">
      <formula>"Muy Baja"</formula>
    </cfRule>
  </conditionalFormatting>
  <conditionalFormatting sqref="H58">
    <cfRule type="cellIs" dxfId="388" priority="29" operator="equal">
      <formula>"Muy Alta"</formula>
    </cfRule>
    <cfRule type="cellIs" dxfId="387" priority="30" operator="equal">
      <formula>"Alta"</formula>
    </cfRule>
    <cfRule type="cellIs" dxfId="386" priority="31" operator="equal">
      <formula>"Media"</formula>
    </cfRule>
    <cfRule type="cellIs" dxfId="385" priority="32" operator="equal">
      <formula>"Baja"</formula>
    </cfRule>
    <cfRule type="cellIs" dxfId="384" priority="33" operator="equal">
      <formula>"Muy Baja"</formula>
    </cfRule>
  </conditionalFormatting>
  <conditionalFormatting sqref="H64">
    <cfRule type="cellIs" dxfId="383" priority="20" operator="equal">
      <formula>"Muy Alta"</formula>
    </cfRule>
    <cfRule type="cellIs" dxfId="382" priority="21" operator="equal">
      <formula>"Alta"</formula>
    </cfRule>
    <cfRule type="cellIs" dxfId="381" priority="22" operator="equal">
      <formula>"Media"</formula>
    </cfRule>
    <cfRule type="cellIs" dxfId="380" priority="23" operator="equal">
      <formula>"Baja"</formula>
    </cfRule>
    <cfRule type="cellIs" dxfId="379" priority="24" operator="equal">
      <formula>"Muy Baja"</formula>
    </cfRule>
  </conditionalFormatting>
  <conditionalFormatting sqref="K10:K69">
    <cfRule type="containsText" dxfId="378" priority="1" operator="containsText" text="❌">
      <formula>NOT(ISERROR(SEARCH("❌",K10)))</formula>
    </cfRule>
  </conditionalFormatting>
  <conditionalFormatting sqref="L10 L16 L22 L28 L34 L40 L46 L52 L58 L64">
    <cfRule type="cellIs" dxfId="377" priority="96" operator="equal">
      <formula>"Catastrófico"</formula>
    </cfRule>
    <cfRule type="cellIs" dxfId="376" priority="97" operator="equal">
      <formula>"Mayor"</formula>
    </cfRule>
    <cfRule type="cellIs" dxfId="375" priority="98" operator="equal">
      <formula>"Moderado"</formula>
    </cfRule>
    <cfRule type="cellIs" dxfId="374" priority="99" operator="equal">
      <formula>"Menor"</formula>
    </cfRule>
    <cfRule type="cellIs" dxfId="373" priority="100" operator="equal">
      <formula>"Leve"</formula>
    </cfRule>
  </conditionalFormatting>
  <conditionalFormatting sqref="N10">
    <cfRule type="cellIs" dxfId="372" priority="92" operator="equal">
      <formula>"Extremo"</formula>
    </cfRule>
    <cfRule type="cellIs" dxfId="371" priority="93" operator="equal">
      <formula>"Alto"</formula>
    </cfRule>
    <cfRule type="cellIs" dxfId="370" priority="94" operator="equal">
      <formula>"Moderado"</formula>
    </cfRule>
    <cfRule type="cellIs" dxfId="369" priority="95" operator="equal">
      <formula>"Bajo"</formula>
    </cfRule>
  </conditionalFormatting>
  <conditionalFormatting sqref="N16">
    <cfRule type="cellIs" dxfId="368" priority="88" operator="equal">
      <formula>"Extremo"</formula>
    </cfRule>
    <cfRule type="cellIs" dxfId="367" priority="89" operator="equal">
      <formula>"Alto"</formula>
    </cfRule>
    <cfRule type="cellIs" dxfId="366" priority="90" operator="equal">
      <formula>"Moderado"</formula>
    </cfRule>
    <cfRule type="cellIs" dxfId="365" priority="91" operator="equal">
      <formula>"Bajo"</formula>
    </cfRule>
  </conditionalFormatting>
  <conditionalFormatting sqref="N22">
    <cfRule type="cellIs" dxfId="364" priority="79" operator="equal">
      <formula>"Extremo"</formula>
    </cfRule>
    <cfRule type="cellIs" dxfId="363" priority="80" operator="equal">
      <formula>"Alto"</formula>
    </cfRule>
    <cfRule type="cellIs" dxfId="362" priority="81" operator="equal">
      <formula>"Moderado"</formula>
    </cfRule>
    <cfRule type="cellIs" dxfId="361" priority="82" operator="equal">
      <formula>"Bajo"</formula>
    </cfRule>
  </conditionalFormatting>
  <conditionalFormatting sqref="N28">
    <cfRule type="cellIs" dxfId="360" priority="70" operator="equal">
      <formula>"Extremo"</formula>
    </cfRule>
    <cfRule type="cellIs" dxfId="359" priority="71" operator="equal">
      <formula>"Alto"</formula>
    </cfRule>
    <cfRule type="cellIs" dxfId="358" priority="72" operator="equal">
      <formula>"Moderado"</formula>
    </cfRule>
    <cfRule type="cellIs" dxfId="357" priority="73" operator="equal">
      <formula>"Bajo"</formula>
    </cfRule>
  </conditionalFormatting>
  <conditionalFormatting sqref="N34">
    <cfRule type="cellIs" dxfId="356" priority="61" operator="equal">
      <formula>"Extremo"</formula>
    </cfRule>
    <cfRule type="cellIs" dxfId="355" priority="62" operator="equal">
      <formula>"Alto"</formula>
    </cfRule>
    <cfRule type="cellIs" dxfId="354" priority="63" operator="equal">
      <formula>"Moderado"</formula>
    </cfRule>
    <cfRule type="cellIs" dxfId="353" priority="64" operator="equal">
      <formula>"Bajo"</formula>
    </cfRule>
  </conditionalFormatting>
  <conditionalFormatting sqref="N40">
    <cfRule type="cellIs" dxfId="352" priority="52" operator="equal">
      <formula>"Extremo"</formula>
    </cfRule>
    <cfRule type="cellIs" dxfId="351" priority="53" operator="equal">
      <formula>"Alto"</formula>
    </cfRule>
    <cfRule type="cellIs" dxfId="350" priority="54" operator="equal">
      <formula>"Moderado"</formula>
    </cfRule>
    <cfRule type="cellIs" dxfId="349" priority="55" operator="equal">
      <formula>"Bajo"</formula>
    </cfRule>
  </conditionalFormatting>
  <conditionalFormatting sqref="N46">
    <cfRule type="cellIs" dxfId="348" priority="43" operator="equal">
      <formula>"Extremo"</formula>
    </cfRule>
    <cfRule type="cellIs" dxfId="347" priority="44" operator="equal">
      <formula>"Alto"</formula>
    </cfRule>
    <cfRule type="cellIs" dxfId="346" priority="45" operator="equal">
      <formula>"Moderado"</formula>
    </cfRule>
    <cfRule type="cellIs" dxfId="345" priority="46" operator="equal">
      <formula>"Bajo"</formula>
    </cfRule>
  </conditionalFormatting>
  <conditionalFormatting sqref="N52">
    <cfRule type="cellIs" dxfId="344" priority="34" operator="equal">
      <formula>"Extremo"</formula>
    </cfRule>
    <cfRule type="cellIs" dxfId="343" priority="35" operator="equal">
      <formula>"Alto"</formula>
    </cfRule>
    <cfRule type="cellIs" dxfId="342" priority="36" operator="equal">
      <formula>"Moderado"</formula>
    </cfRule>
    <cfRule type="cellIs" dxfId="341" priority="37" operator="equal">
      <formula>"Bajo"</formula>
    </cfRule>
  </conditionalFormatting>
  <conditionalFormatting sqref="N58">
    <cfRule type="cellIs" dxfId="340" priority="25" operator="equal">
      <formula>"Extremo"</formula>
    </cfRule>
    <cfRule type="cellIs" dxfId="339" priority="26" operator="equal">
      <formula>"Alto"</formula>
    </cfRule>
    <cfRule type="cellIs" dxfId="338" priority="27" operator="equal">
      <formula>"Moderado"</formula>
    </cfRule>
    <cfRule type="cellIs" dxfId="337" priority="28" operator="equal">
      <formula>"Bajo"</formula>
    </cfRule>
  </conditionalFormatting>
  <conditionalFormatting sqref="N64">
    <cfRule type="cellIs" dxfId="336" priority="16" operator="equal">
      <formula>"Extremo"</formula>
    </cfRule>
    <cfRule type="cellIs" dxfId="335" priority="17" operator="equal">
      <formula>"Alto"</formula>
    </cfRule>
    <cfRule type="cellIs" dxfId="334" priority="18" operator="equal">
      <formula>"Moderado"</formula>
    </cfRule>
    <cfRule type="cellIs" dxfId="333" priority="19" operator="equal">
      <formula>"Bajo"</formula>
    </cfRule>
  </conditionalFormatting>
  <conditionalFormatting sqref="Y10:Y69">
    <cfRule type="cellIs" dxfId="332" priority="11" operator="equal">
      <formula>"Muy Alta"</formula>
    </cfRule>
    <cfRule type="cellIs" dxfId="331" priority="12" operator="equal">
      <formula>"Alta"</formula>
    </cfRule>
    <cfRule type="cellIs" dxfId="330" priority="13" operator="equal">
      <formula>"Media"</formula>
    </cfRule>
    <cfRule type="cellIs" dxfId="329" priority="14" operator="equal">
      <formula>"Baja"</formula>
    </cfRule>
    <cfRule type="cellIs" dxfId="328" priority="15" operator="equal">
      <formula>"Muy Baja"</formula>
    </cfRule>
  </conditionalFormatting>
  <conditionalFormatting sqref="AA10:AA69">
    <cfRule type="cellIs" dxfId="327" priority="6" operator="equal">
      <formula>"Catastrófico"</formula>
    </cfRule>
    <cfRule type="cellIs" dxfId="326" priority="7" operator="equal">
      <formula>"Mayor"</formula>
    </cfRule>
    <cfRule type="cellIs" dxfId="325" priority="8" operator="equal">
      <formula>"Moderado"</formula>
    </cfRule>
    <cfRule type="cellIs" dxfId="324" priority="9" operator="equal">
      <formula>"Menor"</formula>
    </cfRule>
    <cfRule type="cellIs" dxfId="323" priority="10" operator="equal">
      <formula>"Leve"</formula>
    </cfRule>
  </conditionalFormatting>
  <conditionalFormatting sqref="AC10:AC69">
    <cfRule type="cellIs" dxfId="322" priority="2" operator="equal">
      <formula>"Extremo"</formula>
    </cfRule>
    <cfRule type="cellIs" dxfId="321" priority="3" operator="equal">
      <formula>"Alto"</formula>
    </cfRule>
    <cfRule type="cellIs" dxfId="320" priority="4" operator="equal">
      <formula>"Moderado"</formula>
    </cfRule>
    <cfRule type="cellIs" dxfId="319"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62849F45-D2A6-4808-8FB6-DB7BE0990939}">
          <x14:formula1>
            <xm:f>'Tabla Valoración controles'!$D$4:$D$6</xm:f>
          </x14:formula1>
          <xm:sqref>R10:R69</xm:sqref>
        </x14:dataValidation>
        <x14:dataValidation type="list" allowBlank="1" showInputMessage="1" showErrorMessage="1" xr:uid="{920A57C8-881D-468C-8F1A-E308F0858D2B}">
          <x14:formula1>
            <xm:f>'Tabla Valoración controles'!$D$7:$D$8</xm:f>
          </x14:formula1>
          <xm:sqref>S10:S69</xm:sqref>
        </x14:dataValidation>
        <x14:dataValidation type="list" allowBlank="1" showInputMessage="1" showErrorMessage="1" xr:uid="{E5221E78-BCBB-426F-8BBF-1C998953D76E}">
          <x14:formula1>
            <xm:f>'Tabla Valoración controles'!$D$9:$D$10</xm:f>
          </x14:formula1>
          <xm:sqref>U10:U69</xm:sqref>
        </x14:dataValidation>
        <x14:dataValidation type="list" allowBlank="1" showInputMessage="1" showErrorMessage="1" xr:uid="{1F3E2E97-8B97-431F-A2DC-B4CD1D5F23D5}">
          <x14:formula1>
            <xm:f>'Tabla Valoración controles'!$D$11:$D$12</xm:f>
          </x14:formula1>
          <xm:sqref>V10:V69</xm:sqref>
        </x14:dataValidation>
        <x14:dataValidation type="list" allowBlank="1" showInputMessage="1" showErrorMessage="1" xr:uid="{911BA31C-70CA-4B2E-B559-FDD9443C1F9C}">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C589597D-EC2D-4791-8B38-F58396DB54BE}">
          <x14:formula1>
            <xm:f>'Tabla Valoración controles'!$D$13:$D$14</xm:f>
          </x14:formula1>
          <xm:sqref>W10:W69</xm:sqref>
        </x14:dataValidation>
        <x14:dataValidation type="list" allowBlank="1" showInputMessage="1" showErrorMessage="1" xr:uid="{71789BA1-1D90-44A9-9E6E-614318FF48EF}">
          <x14:formula1>
            <xm:f>'Opciones Tratamiento'!$B$13:$B$19</xm:f>
          </x14:formula1>
          <xm:sqref>F10:F69</xm:sqref>
        </x14:dataValidation>
        <x14:dataValidation type="list" allowBlank="1" showInputMessage="1" showErrorMessage="1" xr:uid="{CF9D3478-2DBA-45B0-AF70-ACA4B89B695E}">
          <x14:formula1>
            <xm:f>'Opciones Tratamiento'!$E$2:$E$4</xm:f>
          </x14:formula1>
          <xm:sqref>B10:B69</xm:sqref>
        </x14:dataValidation>
        <x14:dataValidation type="list" allowBlank="1" showInputMessage="1" showErrorMessage="1" xr:uid="{7894AEEF-2820-46C0-8290-92053B22EF99}">
          <x14:formula1>
            <xm:f>'Opciones Tratamiento'!$B$2:$B$5</xm:f>
          </x14:formula1>
          <xm:sqref>AD10:AD69</xm:sqref>
        </x14:dataValidation>
        <x14:dataValidation type="list" allowBlank="1" showInputMessage="1" showErrorMessage="1" xr:uid="{FFE0FC4D-80FE-46A9-9019-D80DB82A3204}">
          <x14:formula1>
            <xm:f>'Tabla Impacto'!$F$210:$F$221</xm:f>
          </x14:formula1>
          <xm:sqref>J10:J69</xm:sqref>
        </x14:dataValidation>
        <x14:dataValidation type="custom" allowBlank="1" showInputMessage="1" showErrorMessage="1" error="Recuerde que las acciones se generan bajo la medida de mitigar el riesgo" xr:uid="{405653FA-B46B-4C28-AA0D-89EAE8CA7948}">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A940339D-53C4-4665-A860-EA243F8A0F1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CC79472F-06E8-485F-A940-25553E9757B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38F905CA-E6B5-4F35-9C3A-58BE1E71412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5BCF69F8-F014-4D43-B8EE-8CA2DE93A563}">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F72C-E627-47DC-9549-BD98FDF43ADA}">
  <sheetPr>
    <tabColor rgb="FF7030A0"/>
  </sheetPr>
  <dimension ref="A1:BP72"/>
  <sheetViews>
    <sheetView topLeftCell="O1" zoomScale="59" zoomScaleNormal="59" workbookViewId="0">
      <selection activeCell="U11" sqref="U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370</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369</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371</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321</v>
      </c>
      <c r="D10" s="219" t="s">
        <v>322</v>
      </c>
      <c r="E10" s="231" t="s">
        <v>320</v>
      </c>
      <c r="F10" s="219" t="s">
        <v>128</v>
      </c>
      <c r="G10" s="222">
        <v>365</v>
      </c>
      <c r="H10" s="225" t="str">
        <f>IF(G10&lt;=0,"",IF(G10&lt;=2,"Muy Baja",IF(G10&lt;=24,"Baja",IF(G10&lt;=500,"Media",IF(G10&lt;=5000,"Alta","Muy Alta")))))</f>
        <v>Media</v>
      </c>
      <c r="I10" s="213">
        <f>IF(H10="","",IF(H10="Muy Baja",0.2,IF(H10="Baja",0.4,IF(H10="Media",0.6,IF(H10="Alta",0.8,IF(H10="Muy Alta",1,))))))</f>
        <v>0.6</v>
      </c>
      <c r="J10" s="228" t="s">
        <v>154</v>
      </c>
      <c r="K10" s="213"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5" t="str">
        <f ca="1">IF(OR(K10='Tabla Impacto'!$C$11,K10='Tabla Impacto'!$D$11),"Leve",IF(OR(K10='Tabla Impacto'!$C$12,K10='Tabla Impacto'!$D$12),"Menor",IF(OR(K10='Tabla Impacto'!$C$13,K10='Tabla Impacto'!$D$13),"Moderado",IF(OR(K10='Tabla Impacto'!$C$14,K10='Tabla Impacto'!$D$14),"Mayor",IF(OR(K10='Tabla Impacto'!$C$15,K10='Tabla Impacto'!$D$15),"Catastrófico","")))))</f>
        <v>Menor</v>
      </c>
      <c r="M10" s="213">
        <f ca="1">IF(L10="","",IF(L10="Leve",0.2,IF(L10="Menor",0.4,IF(L10="Moderado",0.6,IF(L10="Mayor",0.8,IF(L10="Catastrófico",1,))))))</f>
        <v>0.4</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324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325</v>
      </c>
      <c r="AF10" s="133" t="s">
        <v>323</v>
      </c>
      <c r="AG10" s="135">
        <v>45291</v>
      </c>
      <c r="AH10" s="135">
        <v>45160</v>
      </c>
      <c r="AI10" s="133" t="s">
        <v>379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318" priority="101" operator="equal">
      <formula>"Muy Alta"</formula>
    </cfRule>
    <cfRule type="cellIs" dxfId="317" priority="102" operator="equal">
      <formula>"Alta"</formula>
    </cfRule>
    <cfRule type="cellIs" dxfId="316" priority="103" operator="equal">
      <formula>"Media"</formula>
    </cfRule>
    <cfRule type="cellIs" dxfId="315" priority="104" operator="equal">
      <formula>"Baja"</formula>
    </cfRule>
    <cfRule type="cellIs" dxfId="314" priority="105" operator="equal">
      <formula>"Muy Baja"</formula>
    </cfRule>
  </conditionalFormatting>
  <conditionalFormatting sqref="H22">
    <cfRule type="cellIs" dxfId="313" priority="83" operator="equal">
      <formula>"Muy Alta"</formula>
    </cfRule>
    <cfRule type="cellIs" dxfId="312" priority="84" operator="equal">
      <formula>"Alta"</formula>
    </cfRule>
    <cfRule type="cellIs" dxfId="311" priority="85" operator="equal">
      <formula>"Media"</formula>
    </cfRule>
    <cfRule type="cellIs" dxfId="310" priority="86" operator="equal">
      <formula>"Baja"</formula>
    </cfRule>
    <cfRule type="cellIs" dxfId="309" priority="87" operator="equal">
      <formula>"Muy Baja"</formula>
    </cfRule>
  </conditionalFormatting>
  <conditionalFormatting sqref="H28">
    <cfRule type="cellIs" dxfId="308" priority="74" operator="equal">
      <formula>"Muy Alta"</formula>
    </cfRule>
    <cfRule type="cellIs" dxfId="307" priority="75" operator="equal">
      <formula>"Alta"</formula>
    </cfRule>
    <cfRule type="cellIs" dxfId="306" priority="76" operator="equal">
      <formula>"Media"</formula>
    </cfRule>
    <cfRule type="cellIs" dxfId="305" priority="77" operator="equal">
      <formula>"Baja"</formula>
    </cfRule>
    <cfRule type="cellIs" dxfId="304" priority="78" operator="equal">
      <formula>"Muy Baja"</formula>
    </cfRule>
  </conditionalFormatting>
  <conditionalFormatting sqref="H34">
    <cfRule type="cellIs" dxfId="303" priority="65" operator="equal">
      <formula>"Muy Alta"</formula>
    </cfRule>
    <cfRule type="cellIs" dxfId="302" priority="66" operator="equal">
      <formula>"Alta"</formula>
    </cfRule>
    <cfRule type="cellIs" dxfId="301" priority="67" operator="equal">
      <formula>"Media"</formula>
    </cfRule>
    <cfRule type="cellIs" dxfId="300" priority="68" operator="equal">
      <formula>"Baja"</formula>
    </cfRule>
    <cfRule type="cellIs" dxfId="299" priority="69" operator="equal">
      <formula>"Muy Baja"</formula>
    </cfRule>
  </conditionalFormatting>
  <conditionalFormatting sqref="H40">
    <cfRule type="cellIs" dxfId="298" priority="56" operator="equal">
      <formula>"Muy Alta"</formula>
    </cfRule>
    <cfRule type="cellIs" dxfId="297" priority="57" operator="equal">
      <formula>"Alta"</formula>
    </cfRule>
    <cfRule type="cellIs" dxfId="296" priority="58" operator="equal">
      <formula>"Media"</formula>
    </cfRule>
    <cfRule type="cellIs" dxfId="295" priority="59" operator="equal">
      <formula>"Baja"</formula>
    </cfRule>
    <cfRule type="cellIs" dxfId="294" priority="60" operator="equal">
      <formula>"Muy Baja"</formula>
    </cfRule>
  </conditionalFormatting>
  <conditionalFormatting sqref="H46">
    <cfRule type="cellIs" dxfId="293" priority="47" operator="equal">
      <formula>"Muy Alta"</formula>
    </cfRule>
    <cfRule type="cellIs" dxfId="292" priority="48" operator="equal">
      <formula>"Alta"</formula>
    </cfRule>
    <cfRule type="cellIs" dxfId="291" priority="49" operator="equal">
      <formula>"Media"</formula>
    </cfRule>
    <cfRule type="cellIs" dxfId="290" priority="50" operator="equal">
      <formula>"Baja"</formula>
    </cfRule>
    <cfRule type="cellIs" dxfId="289" priority="51" operator="equal">
      <formula>"Muy Baja"</formula>
    </cfRule>
  </conditionalFormatting>
  <conditionalFormatting sqref="H52">
    <cfRule type="cellIs" dxfId="288" priority="38" operator="equal">
      <formula>"Muy Alta"</formula>
    </cfRule>
    <cfRule type="cellIs" dxfId="287" priority="39" operator="equal">
      <formula>"Alta"</formula>
    </cfRule>
    <cfRule type="cellIs" dxfId="286" priority="40" operator="equal">
      <formula>"Media"</formula>
    </cfRule>
    <cfRule type="cellIs" dxfId="285" priority="41" operator="equal">
      <formula>"Baja"</formula>
    </cfRule>
    <cfRule type="cellIs" dxfId="284" priority="42" operator="equal">
      <formula>"Muy Baja"</formula>
    </cfRule>
  </conditionalFormatting>
  <conditionalFormatting sqref="H58">
    <cfRule type="cellIs" dxfId="283" priority="29" operator="equal">
      <formula>"Muy Alta"</formula>
    </cfRule>
    <cfRule type="cellIs" dxfId="282" priority="30" operator="equal">
      <formula>"Alta"</formula>
    </cfRule>
    <cfRule type="cellIs" dxfId="281" priority="31" operator="equal">
      <formula>"Media"</formula>
    </cfRule>
    <cfRule type="cellIs" dxfId="280" priority="32" operator="equal">
      <formula>"Baja"</formula>
    </cfRule>
    <cfRule type="cellIs" dxfId="279" priority="33" operator="equal">
      <formula>"Muy Baja"</formula>
    </cfRule>
  </conditionalFormatting>
  <conditionalFormatting sqref="H64">
    <cfRule type="cellIs" dxfId="278" priority="20" operator="equal">
      <formula>"Muy Alta"</formula>
    </cfRule>
    <cfRule type="cellIs" dxfId="277" priority="21" operator="equal">
      <formula>"Alta"</formula>
    </cfRule>
    <cfRule type="cellIs" dxfId="276" priority="22" operator="equal">
      <formula>"Media"</formula>
    </cfRule>
    <cfRule type="cellIs" dxfId="275" priority="23" operator="equal">
      <formula>"Baja"</formula>
    </cfRule>
    <cfRule type="cellIs" dxfId="274" priority="24" operator="equal">
      <formula>"Muy Baja"</formula>
    </cfRule>
  </conditionalFormatting>
  <conditionalFormatting sqref="K10:K69">
    <cfRule type="containsText" dxfId="273" priority="1" operator="containsText" text="❌">
      <formula>NOT(ISERROR(SEARCH("❌",K10)))</formula>
    </cfRule>
  </conditionalFormatting>
  <conditionalFormatting sqref="L10 L16 L22 L28 L34 L40 L46 L52 L58 L64">
    <cfRule type="cellIs" dxfId="272" priority="96" operator="equal">
      <formula>"Catastrófico"</formula>
    </cfRule>
    <cfRule type="cellIs" dxfId="271" priority="97" operator="equal">
      <formula>"Mayor"</formula>
    </cfRule>
    <cfRule type="cellIs" dxfId="270" priority="98" operator="equal">
      <formula>"Moderado"</formula>
    </cfRule>
    <cfRule type="cellIs" dxfId="269" priority="99" operator="equal">
      <formula>"Menor"</formula>
    </cfRule>
    <cfRule type="cellIs" dxfId="268" priority="100" operator="equal">
      <formula>"Leve"</formula>
    </cfRule>
  </conditionalFormatting>
  <conditionalFormatting sqref="N10">
    <cfRule type="cellIs" dxfId="267" priority="92" operator="equal">
      <formula>"Extremo"</formula>
    </cfRule>
    <cfRule type="cellIs" dxfId="266" priority="93" operator="equal">
      <formula>"Alto"</formula>
    </cfRule>
    <cfRule type="cellIs" dxfId="265" priority="94" operator="equal">
      <formula>"Moderado"</formula>
    </cfRule>
    <cfRule type="cellIs" dxfId="264" priority="95" operator="equal">
      <formula>"Bajo"</formula>
    </cfRule>
  </conditionalFormatting>
  <conditionalFormatting sqref="N16">
    <cfRule type="cellIs" dxfId="263" priority="88" operator="equal">
      <formula>"Extremo"</formula>
    </cfRule>
    <cfRule type="cellIs" dxfId="262" priority="89" operator="equal">
      <formula>"Alto"</formula>
    </cfRule>
    <cfRule type="cellIs" dxfId="261" priority="90" operator="equal">
      <formula>"Moderado"</formula>
    </cfRule>
    <cfRule type="cellIs" dxfId="260" priority="91" operator="equal">
      <formula>"Bajo"</formula>
    </cfRule>
  </conditionalFormatting>
  <conditionalFormatting sqref="N22">
    <cfRule type="cellIs" dxfId="259" priority="79" operator="equal">
      <formula>"Extremo"</formula>
    </cfRule>
    <cfRule type="cellIs" dxfId="258" priority="80" operator="equal">
      <formula>"Alto"</formula>
    </cfRule>
    <cfRule type="cellIs" dxfId="257" priority="81" operator="equal">
      <formula>"Moderado"</formula>
    </cfRule>
    <cfRule type="cellIs" dxfId="256" priority="82" operator="equal">
      <formula>"Bajo"</formula>
    </cfRule>
  </conditionalFormatting>
  <conditionalFormatting sqref="N28">
    <cfRule type="cellIs" dxfId="255" priority="70" operator="equal">
      <formula>"Extremo"</formula>
    </cfRule>
    <cfRule type="cellIs" dxfId="254" priority="71" operator="equal">
      <formula>"Alto"</formula>
    </cfRule>
    <cfRule type="cellIs" dxfId="253" priority="72" operator="equal">
      <formula>"Moderado"</formula>
    </cfRule>
    <cfRule type="cellIs" dxfId="252" priority="73" operator="equal">
      <formula>"Bajo"</formula>
    </cfRule>
  </conditionalFormatting>
  <conditionalFormatting sqref="N34">
    <cfRule type="cellIs" dxfId="251" priority="61" operator="equal">
      <formula>"Extremo"</formula>
    </cfRule>
    <cfRule type="cellIs" dxfId="250" priority="62" operator="equal">
      <formula>"Alto"</formula>
    </cfRule>
    <cfRule type="cellIs" dxfId="249" priority="63" operator="equal">
      <formula>"Moderado"</formula>
    </cfRule>
    <cfRule type="cellIs" dxfId="248" priority="64" operator="equal">
      <formula>"Bajo"</formula>
    </cfRule>
  </conditionalFormatting>
  <conditionalFormatting sqref="N40">
    <cfRule type="cellIs" dxfId="247" priority="52" operator="equal">
      <formula>"Extremo"</formula>
    </cfRule>
    <cfRule type="cellIs" dxfId="246" priority="53" operator="equal">
      <formula>"Alto"</formula>
    </cfRule>
    <cfRule type="cellIs" dxfId="245" priority="54" operator="equal">
      <formula>"Moderado"</formula>
    </cfRule>
    <cfRule type="cellIs" dxfId="244" priority="55" operator="equal">
      <formula>"Bajo"</formula>
    </cfRule>
  </conditionalFormatting>
  <conditionalFormatting sqref="N46">
    <cfRule type="cellIs" dxfId="243" priority="43" operator="equal">
      <formula>"Extremo"</formula>
    </cfRule>
    <cfRule type="cellIs" dxfId="242" priority="44" operator="equal">
      <formula>"Alto"</formula>
    </cfRule>
    <cfRule type="cellIs" dxfId="241" priority="45" operator="equal">
      <formula>"Moderado"</formula>
    </cfRule>
    <cfRule type="cellIs" dxfId="240" priority="46" operator="equal">
      <formula>"Bajo"</formula>
    </cfRule>
  </conditionalFormatting>
  <conditionalFormatting sqref="N52">
    <cfRule type="cellIs" dxfId="239" priority="34" operator="equal">
      <formula>"Extremo"</formula>
    </cfRule>
    <cfRule type="cellIs" dxfId="238" priority="35" operator="equal">
      <formula>"Alto"</formula>
    </cfRule>
    <cfRule type="cellIs" dxfId="237" priority="36" operator="equal">
      <formula>"Moderado"</formula>
    </cfRule>
    <cfRule type="cellIs" dxfId="236" priority="37" operator="equal">
      <formula>"Bajo"</formula>
    </cfRule>
  </conditionalFormatting>
  <conditionalFormatting sqref="N58">
    <cfRule type="cellIs" dxfId="235" priority="25" operator="equal">
      <formula>"Extremo"</formula>
    </cfRule>
    <cfRule type="cellIs" dxfId="234" priority="26" operator="equal">
      <formula>"Alto"</formula>
    </cfRule>
    <cfRule type="cellIs" dxfId="233" priority="27" operator="equal">
      <formula>"Moderado"</formula>
    </cfRule>
    <cfRule type="cellIs" dxfId="232" priority="28" operator="equal">
      <formula>"Bajo"</formula>
    </cfRule>
  </conditionalFormatting>
  <conditionalFormatting sqref="N64">
    <cfRule type="cellIs" dxfId="231" priority="16" operator="equal">
      <formula>"Extremo"</formula>
    </cfRule>
    <cfRule type="cellIs" dxfId="230" priority="17" operator="equal">
      <formula>"Alto"</formula>
    </cfRule>
    <cfRule type="cellIs" dxfId="229" priority="18" operator="equal">
      <formula>"Moderado"</formula>
    </cfRule>
    <cfRule type="cellIs" dxfId="228" priority="19" operator="equal">
      <formula>"Bajo"</formula>
    </cfRule>
  </conditionalFormatting>
  <conditionalFormatting sqref="Y10:Y69">
    <cfRule type="cellIs" dxfId="227" priority="11" operator="equal">
      <formula>"Muy Alta"</formula>
    </cfRule>
    <cfRule type="cellIs" dxfId="226" priority="12" operator="equal">
      <formula>"Alta"</formula>
    </cfRule>
    <cfRule type="cellIs" dxfId="225" priority="13" operator="equal">
      <formula>"Media"</formula>
    </cfRule>
    <cfRule type="cellIs" dxfId="224" priority="14" operator="equal">
      <formula>"Baja"</formula>
    </cfRule>
    <cfRule type="cellIs" dxfId="223" priority="15" operator="equal">
      <formula>"Muy Baja"</formula>
    </cfRule>
  </conditionalFormatting>
  <conditionalFormatting sqref="AA10:AA69">
    <cfRule type="cellIs" dxfId="222" priority="6" operator="equal">
      <formula>"Catastrófico"</formula>
    </cfRule>
    <cfRule type="cellIs" dxfId="221" priority="7" operator="equal">
      <formula>"Mayor"</formula>
    </cfRule>
    <cfRule type="cellIs" dxfId="220" priority="8" operator="equal">
      <formula>"Moderado"</formula>
    </cfRule>
    <cfRule type="cellIs" dxfId="219" priority="9" operator="equal">
      <formula>"Menor"</formula>
    </cfRule>
    <cfRule type="cellIs" dxfId="218" priority="10" operator="equal">
      <formula>"Leve"</formula>
    </cfRule>
  </conditionalFormatting>
  <conditionalFormatting sqref="AC10:AC69">
    <cfRule type="cellIs" dxfId="217" priority="2" operator="equal">
      <formula>"Extremo"</formula>
    </cfRule>
    <cfRule type="cellIs" dxfId="216" priority="3" operator="equal">
      <formula>"Alto"</formula>
    </cfRule>
    <cfRule type="cellIs" dxfId="215" priority="4" operator="equal">
      <formula>"Moderado"</formula>
    </cfRule>
    <cfRule type="cellIs" dxfId="21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1B187172-654B-489A-A3BC-4E6D3391C43C}">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9F5CBE4-8D65-4283-9057-5F27B8302D2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29B2F4B4-3765-4C19-81CD-4181A9C38CDB}">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62232D35-E0D7-4D78-B1DB-355986923AEA}">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6493E1B-862D-4955-8E98-0CAA8AA3535E}">
          <x14:formula1>
            <xm:f>IF(OR(AD10='Opciones Tratamiento'!$B$2,AD10='Opciones Tratamiento'!$B$3,AD10='Opciones Tratamiento'!$B$4),ISBLANK(AD10),ISTEXT(AD10))</xm:f>
          </x14:formula1>
          <xm:sqref>AE10:AE69</xm:sqref>
        </x14:dataValidation>
        <x14:dataValidation type="list" allowBlank="1" showInputMessage="1" showErrorMessage="1" xr:uid="{2B6A8302-EA09-4121-9815-5934AEBBE224}">
          <x14:formula1>
            <xm:f>'Tabla Impacto'!$F$210:$F$221</xm:f>
          </x14:formula1>
          <xm:sqref>J10:J69</xm:sqref>
        </x14:dataValidation>
        <x14:dataValidation type="list" allowBlank="1" showInputMessage="1" showErrorMessage="1" xr:uid="{E86F3C0D-64DA-4B78-B57B-39C359905784}">
          <x14:formula1>
            <xm:f>'Opciones Tratamiento'!$B$2:$B$5</xm:f>
          </x14:formula1>
          <xm:sqref>AD10:AD69</xm:sqref>
        </x14:dataValidation>
        <x14:dataValidation type="list" allowBlank="1" showInputMessage="1" showErrorMessage="1" xr:uid="{0879E7CB-7ECE-4957-93CC-FB641F83E7B4}">
          <x14:formula1>
            <xm:f>'Opciones Tratamiento'!$E$2:$E$4</xm:f>
          </x14:formula1>
          <xm:sqref>B10:B69</xm:sqref>
        </x14:dataValidation>
        <x14:dataValidation type="list" allowBlank="1" showInputMessage="1" showErrorMessage="1" xr:uid="{E0BFD067-141A-46CF-AFAB-F4F413DB1C74}">
          <x14:formula1>
            <xm:f>'Opciones Tratamiento'!$B$13:$B$19</xm:f>
          </x14:formula1>
          <xm:sqref>F10:F69</xm:sqref>
        </x14:dataValidation>
        <x14:dataValidation type="list" allowBlank="1" showInputMessage="1" showErrorMessage="1" xr:uid="{23AB942F-B495-4AB0-B68A-CF2BC2C1C9D5}">
          <x14:formula1>
            <xm:f>'Tabla Valoración controles'!$D$13:$D$14</xm:f>
          </x14:formula1>
          <xm:sqref>W10:W69</xm:sqref>
        </x14:dataValidation>
        <x14:dataValidation type="list" allowBlank="1" showInputMessage="1" showErrorMessage="1" xr:uid="{D8B7EB70-3C5F-4C92-93F9-93023CCCBB65}">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FE11A377-A7CD-4E78-800D-64684E1A8C71}">
          <x14:formula1>
            <xm:f>'Tabla Valoración controles'!$D$11:$D$12</xm:f>
          </x14:formula1>
          <xm:sqref>V10:V69</xm:sqref>
        </x14:dataValidation>
        <x14:dataValidation type="list" allowBlank="1" showInputMessage="1" showErrorMessage="1" xr:uid="{1666143E-3627-459B-8D16-3125CF14553E}">
          <x14:formula1>
            <xm:f>'Tabla Valoración controles'!$D$9:$D$10</xm:f>
          </x14:formula1>
          <xm:sqref>U10:U69</xm:sqref>
        </x14:dataValidation>
        <x14:dataValidation type="list" allowBlank="1" showInputMessage="1" showErrorMessage="1" xr:uid="{2EA843B7-67E3-4DF3-844C-F4A5E8C9E88A}">
          <x14:formula1>
            <xm:f>'Tabla Valoración controles'!$D$7:$D$8</xm:f>
          </x14:formula1>
          <xm:sqref>S10:S69</xm:sqref>
        </x14:dataValidation>
        <x14:dataValidation type="list" allowBlank="1" showInputMessage="1" showErrorMessage="1" xr:uid="{FA85D6CE-ECDA-496B-91C9-EB1146863C7A}">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0A4C-4595-408A-B9F2-581040BEE15D}">
  <sheetPr>
    <tabColor rgb="FF7030A0"/>
  </sheetPr>
  <dimension ref="A1:BP72"/>
  <sheetViews>
    <sheetView topLeftCell="A8" zoomScale="59" zoomScaleNormal="59" workbookViewId="0">
      <selection activeCell="O12" sqref="A12:XFD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372</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373</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374</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134</v>
      </c>
      <c r="C10" s="219" t="s">
        <v>318</v>
      </c>
      <c r="D10" s="219" t="s">
        <v>317</v>
      </c>
      <c r="E10" s="231" t="s">
        <v>316</v>
      </c>
      <c r="F10" s="219" t="s">
        <v>123</v>
      </c>
      <c r="G10" s="222">
        <v>7</v>
      </c>
      <c r="H10" s="225" t="str">
        <f>IF(G10&lt;=0,"",IF(G10&lt;=2,"Muy Baja",IF(G10&lt;=24,"Baja",IF(G10&lt;=500,"Media",IF(G10&lt;=5000,"Alta","Muy Alta")))))</f>
        <v>Baja</v>
      </c>
      <c r="I10" s="213">
        <f>IF(H10="","",IF(H10="Muy Baja",0.2,IF(H10="Baja",0.4,IF(H10="Media",0.6,IF(H10="Alta",0.8,IF(H10="Muy Alta",1,))))))</f>
        <v>0.4</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395</v>
      </c>
      <c r="AF10" s="133" t="s">
        <v>396</v>
      </c>
      <c r="AG10" s="135">
        <v>45291</v>
      </c>
      <c r="AH10" s="135">
        <v>45163</v>
      </c>
      <c r="AI10" s="133" t="s">
        <v>397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213" priority="101" operator="equal">
      <formula>"Muy Alta"</formula>
    </cfRule>
    <cfRule type="cellIs" dxfId="212" priority="102" operator="equal">
      <formula>"Alta"</formula>
    </cfRule>
    <cfRule type="cellIs" dxfId="211" priority="103" operator="equal">
      <formula>"Media"</formula>
    </cfRule>
    <cfRule type="cellIs" dxfId="210" priority="104" operator="equal">
      <formula>"Baja"</formula>
    </cfRule>
    <cfRule type="cellIs" dxfId="209" priority="105" operator="equal">
      <formula>"Muy Baja"</formula>
    </cfRule>
  </conditionalFormatting>
  <conditionalFormatting sqref="H22">
    <cfRule type="cellIs" dxfId="208" priority="83" operator="equal">
      <formula>"Muy Alta"</formula>
    </cfRule>
    <cfRule type="cellIs" dxfId="207" priority="84" operator="equal">
      <formula>"Alta"</formula>
    </cfRule>
    <cfRule type="cellIs" dxfId="206" priority="85" operator="equal">
      <formula>"Media"</formula>
    </cfRule>
    <cfRule type="cellIs" dxfId="205" priority="86" operator="equal">
      <formula>"Baja"</formula>
    </cfRule>
    <cfRule type="cellIs" dxfId="204" priority="87" operator="equal">
      <formula>"Muy Baja"</formula>
    </cfRule>
  </conditionalFormatting>
  <conditionalFormatting sqref="H28">
    <cfRule type="cellIs" dxfId="203" priority="74" operator="equal">
      <formula>"Muy Alta"</formula>
    </cfRule>
    <cfRule type="cellIs" dxfId="202" priority="75" operator="equal">
      <formula>"Alta"</formula>
    </cfRule>
    <cfRule type="cellIs" dxfId="201" priority="76" operator="equal">
      <formula>"Media"</formula>
    </cfRule>
    <cfRule type="cellIs" dxfId="200" priority="77" operator="equal">
      <formula>"Baja"</formula>
    </cfRule>
    <cfRule type="cellIs" dxfId="199" priority="78" operator="equal">
      <formula>"Muy Baja"</formula>
    </cfRule>
  </conditionalFormatting>
  <conditionalFormatting sqref="H34">
    <cfRule type="cellIs" dxfId="198" priority="65" operator="equal">
      <formula>"Muy Alta"</formula>
    </cfRule>
    <cfRule type="cellIs" dxfId="197" priority="66" operator="equal">
      <formula>"Alta"</formula>
    </cfRule>
    <cfRule type="cellIs" dxfId="196" priority="67" operator="equal">
      <formula>"Media"</formula>
    </cfRule>
    <cfRule type="cellIs" dxfId="195" priority="68" operator="equal">
      <formula>"Baja"</formula>
    </cfRule>
    <cfRule type="cellIs" dxfId="194" priority="69" operator="equal">
      <formula>"Muy Baja"</formula>
    </cfRule>
  </conditionalFormatting>
  <conditionalFormatting sqref="H40">
    <cfRule type="cellIs" dxfId="193" priority="56" operator="equal">
      <formula>"Muy Alta"</formula>
    </cfRule>
    <cfRule type="cellIs" dxfId="192" priority="57" operator="equal">
      <formula>"Alta"</formula>
    </cfRule>
    <cfRule type="cellIs" dxfId="191" priority="58" operator="equal">
      <formula>"Media"</formula>
    </cfRule>
    <cfRule type="cellIs" dxfId="190" priority="59" operator="equal">
      <formula>"Baja"</formula>
    </cfRule>
    <cfRule type="cellIs" dxfId="189" priority="60" operator="equal">
      <formula>"Muy Baja"</formula>
    </cfRule>
  </conditionalFormatting>
  <conditionalFormatting sqref="H46">
    <cfRule type="cellIs" dxfId="188" priority="47" operator="equal">
      <formula>"Muy Alta"</formula>
    </cfRule>
    <cfRule type="cellIs" dxfId="187" priority="48" operator="equal">
      <formula>"Alta"</formula>
    </cfRule>
    <cfRule type="cellIs" dxfId="186" priority="49" operator="equal">
      <formula>"Media"</formula>
    </cfRule>
    <cfRule type="cellIs" dxfId="185" priority="50" operator="equal">
      <formula>"Baja"</formula>
    </cfRule>
    <cfRule type="cellIs" dxfId="184" priority="51" operator="equal">
      <formula>"Muy Baja"</formula>
    </cfRule>
  </conditionalFormatting>
  <conditionalFormatting sqref="H52">
    <cfRule type="cellIs" dxfId="183" priority="38" operator="equal">
      <formula>"Muy Alta"</formula>
    </cfRule>
    <cfRule type="cellIs" dxfId="182" priority="39" operator="equal">
      <formula>"Alta"</formula>
    </cfRule>
    <cfRule type="cellIs" dxfId="181" priority="40" operator="equal">
      <formula>"Media"</formula>
    </cfRule>
    <cfRule type="cellIs" dxfId="180" priority="41" operator="equal">
      <formula>"Baja"</formula>
    </cfRule>
    <cfRule type="cellIs" dxfId="179" priority="42" operator="equal">
      <formula>"Muy Baja"</formula>
    </cfRule>
  </conditionalFormatting>
  <conditionalFormatting sqref="H58">
    <cfRule type="cellIs" dxfId="178" priority="29" operator="equal">
      <formula>"Muy Alta"</formula>
    </cfRule>
    <cfRule type="cellIs" dxfId="177" priority="30" operator="equal">
      <formula>"Alta"</formula>
    </cfRule>
    <cfRule type="cellIs" dxfId="176" priority="31" operator="equal">
      <formula>"Media"</formula>
    </cfRule>
    <cfRule type="cellIs" dxfId="175" priority="32" operator="equal">
      <formula>"Baja"</formula>
    </cfRule>
    <cfRule type="cellIs" dxfId="174" priority="33" operator="equal">
      <formula>"Muy Baja"</formula>
    </cfRule>
  </conditionalFormatting>
  <conditionalFormatting sqref="H64">
    <cfRule type="cellIs" dxfId="173" priority="20" operator="equal">
      <formula>"Muy Alta"</formula>
    </cfRule>
    <cfRule type="cellIs" dxfId="172" priority="21" operator="equal">
      <formula>"Alta"</formula>
    </cfRule>
    <cfRule type="cellIs" dxfId="171" priority="22" operator="equal">
      <formula>"Media"</formula>
    </cfRule>
    <cfRule type="cellIs" dxfId="170" priority="23" operator="equal">
      <formula>"Baja"</formula>
    </cfRule>
    <cfRule type="cellIs" dxfId="169" priority="24" operator="equal">
      <formula>"Muy Baja"</formula>
    </cfRule>
  </conditionalFormatting>
  <conditionalFormatting sqref="K10:K69">
    <cfRule type="containsText" dxfId="168" priority="1" operator="containsText" text="❌">
      <formula>NOT(ISERROR(SEARCH("❌",K10)))</formula>
    </cfRule>
  </conditionalFormatting>
  <conditionalFormatting sqref="L10 L16 L22 L28 L34 L40 L46 L52 L58 L64">
    <cfRule type="cellIs" dxfId="167" priority="96" operator="equal">
      <formula>"Catastrófico"</formula>
    </cfRule>
    <cfRule type="cellIs" dxfId="166" priority="97" operator="equal">
      <formula>"Mayor"</formula>
    </cfRule>
    <cfRule type="cellIs" dxfId="165" priority="98" operator="equal">
      <formula>"Moderado"</formula>
    </cfRule>
    <cfRule type="cellIs" dxfId="164" priority="99" operator="equal">
      <formula>"Menor"</formula>
    </cfRule>
    <cfRule type="cellIs" dxfId="163" priority="100" operator="equal">
      <formula>"Leve"</formula>
    </cfRule>
  </conditionalFormatting>
  <conditionalFormatting sqref="N10">
    <cfRule type="cellIs" dxfId="162" priority="92" operator="equal">
      <formula>"Extremo"</formula>
    </cfRule>
    <cfRule type="cellIs" dxfId="161" priority="93" operator="equal">
      <formula>"Alto"</formula>
    </cfRule>
    <cfRule type="cellIs" dxfId="160" priority="94" operator="equal">
      <formula>"Moderado"</formula>
    </cfRule>
    <cfRule type="cellIs" dxfId="159" priority="95" operator="equal">
      <formula>"Bajo"</formula>
    </cfRule>
  </conditionalFormatting>
  <conditionalFormatting sqref="N16">
    <cfRule type="cellIs" dxfId="158" priority="88" operator="equal">
      <formula>"Extremo"</formula>
    </cfRule>
    <cfRule type="cellIs" dxfId="157" priority="89" operator="equal">
      <formula>"Alto"</formula>
    </cfRule>
    <cfRule type="cellIs" dxfId="156" priority="90" operator="equal">
      <formula>"Moderado"</formula>
    </cfRule>
    <cfRule type="cellIs" dxfId="155" priority="91" operator="equal">
      <formula>"Bajo"</formula>
    </cfRule>
  </conditionalFormatting>
  <conditionalFormatting sqref="N22">
    <cfRule type="cellIs" dxfId="154" priority="79" operator="equal">
      <formula>"Extremo"</formula>
    </cfRule>
    <cfRule type="cellIs" dxfId="153" priority="80" operator="equal">
      <formula>"Alto"</formula>
    </cfRule>
    <cfRule type="cellIs" dxfId="152" priority="81" operator="equal">
      <formula>"Moderado"</formula>
    </cfRule>
    <cfRule type="cellIs" dxfId="151" priority="82" operator="equal">
      <formula>"Bajo"</formula>
    </cfRule>
  </conditionalFormatting>
  <conditionalFormatting sqref="N28">
    <cfRule type="cellIs" dxfId="150" priority="70" operator="equal">
      <formula>"Extremo"</formula>
    </cfRule>
    <cfRule type="cellIs" dxfId="149" priority="71" operator="equal">
      <formula>"Alto"</formula>
    </cfRule>
    <cfRule type="cellIs" dxfId="148" priority="72" operator="equal">
      <formula>"Moderado"</formula>
    </cfRule>
    <cfRule type="cellIs" dxfId="147" priority="73" operator="equal">
      <formula>"Bajo"</formula>
    </cfRule>
  </conditionalFormatting>
  <conditionalFormatting sqref="N34">
    <cfRule type="cellIs" dxfId="146" priority="61" operator="equal">
      <formula>"Extremo"</formula>
    </cfRule>
    <cfRule type="cellIs" dxfId="145" priority="62" operator="equal">
      <formula>"Alto"</formula>
    </cfRule>
    <cfRule type="cellIs" dxfId="144" priority="63" operator="equal">
      <formula>"Moderado"</formula>
    </cfRule>
    <cfRule type="cellIs" dxfId="143" priority="64" operator="equal">
      <formula>"Bajo"</formula>
    </cfRule>
  </conditionalFormatting>
  <conditionalFormatting sqref="N40">
    <cfRule type="cellIs" dxfId="142" priority="52" operator="equal">
      <formula>"Extremo"</formula>
    </cfRule>
    <cfRule type="cellIs" dxfId="141" priority="53" operator="equal">
      <formula>"Alto"</formula>
    </cfRule>
    <cfRule type="cellIs" dxfId="140" priority="54" operator="equal">
      <formula>"Moderado"</formula>
    </cfRule>
    <cfRule type="cellIs" dxfId="139" priority="55" operator="equal">
      <formula>"Bajo"</formula>
    </cfRule>
  </conditionalFormatting>
  <conditionalFormatting sqref="N46">
    <cfRule type="cellIs" dxfId="138" priority="43" operator="equal">
      <formula>"Extremo"</formula>
    </cfRule>
    <cfRule type="cellIs" dxfId="137" priority="44" operator="equal">
      <formula>"Alto"</formula>
    </cfRule>
    <cfRule type="cellIs" dxfId="136" priority="45" operator="equal">
      <formula>"Moderado"</formula>
    </cfRule>
    <cfRule type="cellIs" dxfId="135" priority="46" operator="equal">
      <formula>"Bajo"</formula>
    </cfRule>
  </conditionalFormatting>
  <conditionalFormatting sqref="N52">
    <cfRule type="cellIs" dxfId="134" priority="34" operator="equal">
      <formula>"Extremo"</formula>
    </cfRule>
    <cfRule type="cellIs" dxfId="133" priority="35" operator="equal">
      <formula>"Alto"</formula>
    </cfRule>
    <cfRule type="cellIs" dxfId="132" priority="36" operator="equal">
      <formula>"Moderado"</formula>
    </cfRule>
    <cfRule type="cellIs" dxfId="131" priority="37" operator="equal">
      <formula>"Bajo"</formula>
    </cfRule>
  </conditionalFormatting>
  <conditionalFormatting sqref="N58">
    <cfRule type="cellIs" dxfId="130" priority="25" operator="equal">
      <formula>"Extremo"</formula>
    </cfRule>
    <cfRule type="cellIs" dxfId="129" priority="26" operator="equal">
      <formula>"Alto"</formula>
    </cfRule>
    <cfRule type="cellIs" dxfId="128" priority="27" operator="equal">
      <formula>"Moderado"</formula>
    </cfRule>
    <cfRule type="cellIs" dxfId="127" priority="28" operator="equal">
      <formula>"Bajo"</formula>
    </cfRule>
  </conditionalFormatting>
  <conditionalFormatting sqref="N64">
    <cfRule type="cellIs" dxfId="126" priority="16" operator="equal">
      <formula>"Extremo"</formula>
    </cfRule>
    <cfRule type="cellIs" dxfId="125" priority="17" operator="equal">
      <formula>"Alto"</formula>
    </cfRule>
    <cfRule type="cellIs" dxfId="124" priority="18" operator="equal">
      <formula>"Moderado"</formula>
    </cfRule>
    <cfRule type="cellIs" dxfId="123" priority="19" operator="equal">
      <formula>"Bajo"</formula>
    </cfRule>
  </conditionalFormatting>
  <conditionalFormatting sqref="Y10:Y69">
    <cfRule type="cellIs" dxfId="122" priority="11" operator="equal">
      <formula>"Muy Alta"</formula>
    </cfRule>
    <cfRule type="cellIs" dxfId="121" priority="12" operator="equal">
      <formula>"Alta"</formula>
    </cfRule>
    <cfRule type="cellIs" dxfId="120" priority="13" operator="equal">
      <formula>"Media"</formula>
    </cfRule>
    <cfRule type="cellIs" dxfId="119" priority="14" operator="equal">
      <formula>"Baja"</formula>
    </cfRule>
    <cfRule type="cellIs" dxfId="118" priority="15" operator="equal">
      <formula>"Muy Baja"</formula>
    </cfRule>
  </conditionalFormatting>
  <conditionalFormatting sqref="AA10:AA69">
    <cfRule type="cellIs" dxfId="117" priority="6" operator="equal">
      <formula>"Catastrófico"</formula>
    </cfRule>
    <cfRule type="cellIs" dxfId="116" priority="7" operator="equal">
      <formula>"Mayor"</formula>
    </cfRule>
    <cfRule type="cellIs" dxfId="115" priority="8" operator="equal">
      <formula>"Moderado"</formula>
    </cfRule>
    <cfRule type="cellIs" dxfId="114" priority="9" operator="equal">
      <formula>"Menor"</formula>
    </cfRule>
    <cfRule type="cellIs" dxfId="113" priority="10" operator="equal">
      <formula>"Leve"</formula>
    </cfRule>
  </conditionalFormatting>
  <conditionalFormatting sqref="AC10:AC69">
    <cfRule type="cellIs" dxfId="112" priority="2" operator="equal">
      <formula>"Extremo"</formula>
    </cfRule>
    <cfRule type="cellIs" dxfId="111" priority="3" operator="equal">
      <formula>"Alto"</formula>
    </cfRule>
    <cfRule type="cellIs" dxfId="110" priority="4" operator="equal">
      <formula>"Moderado"</formula>
    </cfRule>
    <cfRule type="cellIs" dxfId="109"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FD69D41-1410-4FF8-AA4E-E162E7D62B0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9B9C80E9-4AD1-4F27-8F4A-14E71182679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15CFC8F-353C-46EF-802B-056D7FB8FAA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2C679BD3-9904-47C4-8C38-4661BF34346B}">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3448119B-ECA2-4D5A-AAB6-2A8351C3A7B5}">
          <x14:formula1>
            <xm:f>IF(OR(AD10='Opciones Tratamiento'!$B$2,AD10='Opciones Tratamiento'!$B$3,AD10='Opciones Tratamiento'!$B$4),ISBLANK(AD10),ISTEXT(AD10))</xm:f>
          </x14:formula1>
          <xm:sqref>AE10:AE69</xm:sqref>
        </x14:dataValidation>
        <x14:dataValidation type="list" allowBlank="1" showInputMessage="1" showErrorMessage="1" xr:uid="{2315DE66-307B-4C72-BCDA-5C2CC61F04D8}">
          <x14:formula1>
            <xm:f>'Tabla Impacto'!$F$210:$F$221</xm:f>
          </x14:formula1>
          <xm:sqref>J10:J69</xm:sqref>
        </x14:dataValidation>
        <x14:dataValidation type="list" allowBlank="1" showInputMessage="1" showErrorMessage="1" xr:uid="{A8A54836-D482-4AD5-973C-D0EFC0209BC9}">
          <x14:formula1>
            <xm:f>'Opciones Tratamiento'!$B$2:$B$5</xm:f>
          </x14:formula1>
          <xm:sqref>AD10:AD69</xm:sqref>
        </x14:dataValidation>
        <x14:dataValidation type="list" allowBlank="1" showInputMessage="1" showErrorMessage="1" xr:uid="{EA6F42C0-3558-4B4D-ADF1-A6BE8459652D}">
          <x14:formula1>
            <xm:f>'Opciones Tratamiento'!$E$2:$E$4</xm:f>
          </x14:formula1>
          <xm:sqref>B10:B69</xm:sqref>
        </x14:dataValidation>
        <x14:dataValidation type="list" allowBlank="1" showInputMessage="1" showErrorMessage="1" xr:uid="{CCC1E758-1E6E-4300-B8A6-69787A425B9F}">
          <x14:formula1>
            <xm:f>'Opciones Tratamiento'!$B$13:$B$19</xm:f>
          </x14:formula1>
          <xm:sqref>F10:F69</xm:sqref>
        </x14:dataValidation>
        <x14:dataValidation type="list" allowBlank="1" showInputMessage="1" showErrorMessage="1" xr:uid="{9DA235A3-E3FB-463C-A8C3-FA9C858CC25B}">
          <x14:formula1>
            <xm:f>'Tabla Valoración controles'!$D$13:$D$14</xm:f>
          </x14:formula1>
          <xm:sqref>W10:W69</xm:sqref>
        </x14:dataValidation>
        <x14:dataValidation type="list" allowBlank="1" showInputMessage="1" showErrorMessage="1" xr:uid="{4250769D-7CB8-4612-9311-A635662A8009}">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90916C89-6232-4469-BB3D-4F3B7C374AA3}">
          <x14:formula1>
            <xm:f>'Tabla Valoración controles'!$D$11:$D$12</xm:f>
          </x14:formula1>
          <xm:sqref>V10:V69</xm:sqref>
        </x14:dataValidation>
        <x14:dataValidation type="list" allowBlank="1" showInputMessage="1" showErrorMessage="1" xr:uid="{2AD4F56D-5ED6-4D38-B7D2-58668C799EE4}">
          <x14:formula1>
            <xm:f>'Tabla Valoración controles'!$D$9:$D$10</xm:f>
          </x14:formula1>
          <xm:sqref>U10:U69</xm:sqref>
        </x14:dataValidation>
        <x14:dataValidation type="list" allowBlank="1" showInputMessage="1" showErrorMessage="1" xr:uid="{BB77EC78-F617-4941-B6E3-5267BD6E4EF6}">
          <x14:formula1>
            <xm:f>'Tabla Valoración controles'!$D$7:$D$8</xm:f>
          </x14:formula1>
          <xm:sqref>S10:S69</xm:sqref>
        </x14:dataValidation>
        <x14:dataValidation type="list" allowBlank="1" showInputMessage="1" showErrorMessage="1" xr:uid="{58C6EAFE-02E3-42ED-8F95-A076F5EBF1DE}">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C62F-4866-4D59-A985-A822A5452B7B}">
  <sheetPr>
    <tabColor rgb="FF7030A0"/>
  </sheetPr>
  <dimension ref="A1:BP72"/>
  <sheetViews>
    <sheetView topLeftCell="P7" zoomScale="53" zoomScaleNormal="53"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377</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375</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376</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238</v>
      </c>
      <c r="D10" s="219" t="s">
        <v>240</v>
      </c>
      <c r="E10" s="231" t="s">
        <v>239</v>
      </c>
      <c r="F10" s="219" t="s">
        <v>123</v>
      </c>
      <c r="G10" s="222">
        <v>24</v>
      </c>
      <c r="H10" s="225" t="str">
        <f>IF(G10&lt;=0,"",IF(G10&lt;=2,"Muy Baja",IF(G10&lt;=24,"Baja",IF(G10&lt;=500,"Media",IF(G10&lt;=5000,"Alta","Muy Alta")))))</f>
        <v>Baja</v>
      </c>
      <c r="I10" s="213">
        <f>IF(H10="","",IF(H10="Muy Baja",0.2,IF(H10="Baja",0.4,IF(H10="Media",0.6,IF(H10="Alta",0.8,IF(H10="Muy Alta",1,))))))</f>
        <v>0.4</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45291</v>
      </c>
      <c r="AH10" s="135">
        <v>45163</v>
      </c>
      <c r="AI10" s="133" t="s">
        <v>335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45291</v>
      </c>
      <c r="AH11" s="135">
        <v>45163</v>
      </c>
      <c r="AI11" s="133" t="s">
        <v>392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8" priority="227" operator="equal">
      <formula>"Muy Alta"</formula>
    </cfRule>
    <cfRule type="cellIs" dxfId="107" priority="228" operator="equal">
      <formula>"Alta"</formula>
    </cfRule>
    <cfRule type="cellIs" dxfId="106" priority="229" operator="equal">
      <formula>"Media"</formula>
    </cfRule>
    <cfRule type="cellIs" dxfId="105" priority="230" operator="equal">
      <formula>"Baja"</formula>
    </cfRule>
    <cfRule type="cellIs" dxfId="104" priority="231" operator="equal">
      <formula>"Muy Baja"</formula>
    </cfRule>
  </conditionalFormatting>
  <conditionalFormatting sqref="H22">
    <cfRule type="cellIs" dxfId="103" priority="181" operator="equal">
      <formula>"Muy Alta"</formula>
    </cfRule>
    <cfRule type="cellIs" dxfId="102" priority="182" operator="equal">
      <formula>"Alta"</formula>
    </cfRule>
    <cfRule type="cellIs" dxfId="101" priority="183" operator="equal">
      <formula>"Media"</formula>
    </cfRule>
    <cfRule type="cellIs" dxfId="100" priority="184" operator="equal">
      <formula>"Baja"</formula>
    </cfRule>
    <cfRule type="cellIs" dxfId="99" priority="185" operator="equal">
      <formula>"Muy Baja"</formula>
    </cfRule>
  </conditionalFormatting>
  <conditionalFormatting sqref="H28">
    <cfRule type="cellIs" dxfId="98" priority="158" operator="equal">
      <formula>"Muy Alta"</formula>
    </cfRule>
    <cfRule type="cellIs" dxfId="97" priority="159" operator="equal">
      <formula>"Alta"</formula>
    </cfRule>
    <cfRule type="cellIs" dxfId="96" priority="160" operator="equal">
      <formula>"Media"</formula>
    </cfRule>
    <cfRule type="cellIs" dxfId="95" priority="161" operator="equal">
      <formula>"Baja"</formula>
    </cfRule>
    <cfRule type="cellIs" dxfId="94" priority="162" operator="equal">
      <formula>"Muy Baja"</formula>
    </cfRule>
  </conditionalFormatting>
  <conditionalFormatting sqref="H34">
    <cfRule type="cellIs" dxfId="93" priority="135" operator="equal">
      <formula>"Muy Alta"</formula>
    </cfRule>
    <cfRule type="cellIs" dxfId="92" priority="136" operator="equal">
      <formula>"Alta"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H40">
    <cfRule type="cellIs" dxfId="88" priority="112" operator="equal">
      <formula>"Muy Alta"</formula>
    </cfRule>
    <cfRule type="cellIs" dxfId="87" priority="113" operator="equal">
      <formula>"Alta"</formula>
    </cfRule>
    <cfRule type="cellIs" dxfId="86" priority="114" operator="equal">
      <formula>"Media"</formula>
    </cfRule>
    <cfRule type="cellIs" dxfId="85" priority="115" operator="equal">
      <formula>"Baja"</formula>
    </cfRule>
    <cfRule type="cellIs" dxfId="84" priority="116" operator="equal">
      <formula>"Muy Baja"</formula>
    </cfRule>
  </conditionalFormatting>
  <conditionalFormatting sqref="H46">
    <cfRule type="cellIs" dxfId="83" priority="89" operator="equal">
      <formula>"Muy Alta"</formula>
    </cfRule>
    <cfRule type="cellIs" dxfId="82" priority="90" operator="equal">
      <formula>"Alta"</formula>
    </cfRule>
    <cfRule type="cellIs" dxfId="81" priority="91" operator="equal">
      <formula>"Media"</formula>
    </cfRule>
    <cfRule type="cellIs" dxfId="80" priority="92" operator="equal">
      <formula>"Baja"</formula>
    </cfRule>
    <cfRule type="cellIs" dxfId="79" priority="93" operator="equal">
      <formula>"Muy Baja"</formula>
    </cfRule>
  </conditionalFormatting>
  <conditionalFormatting sqref="H52">
    <cfRule type="cellIs" dxfId="78" priority="66" operator="equal">
      <formula>"Muy Alta"</formula>
    </cfRule>
    <cfRule type="cellIs" dxfId="77" priority="67" operator="equal">
      <formula>"Alta"</formula>
    </cfRule>
    <cfRule type="cellIs" dxfId="76" priority="68" operator="equal">
      <formula>"Media"</formula>
    </cfRule>
    <cfRule type="cellIs" dxfId="75" priority="69" operator="equal">
      <formula>"Baja"</formula>
    </cfRule>
    <cfRule type="cellIs" dxfId="74" priority="70" operator="equal">
      <formula>"Muy Baja"</formula>
    </cfRule>
  </conditionalFormatting>
  <conditionalFormatting sqref="H58">
    <cfRule type="cellIs" dxfId="73" priority="43" operator="equal">
      <formula>"Muy Alta"</formula>
    </cfRule>
    <cfRule type="cellIs" dxfId="72" priority="44" operator="equal">
      <formula>"Alta"</formula>
    </cfRule>
    <cfRule type="cellIs" dxfId="71" priority="45" operator="equal">
      <formula>"Media"</formula>
    </cfRule>
    <cfRule type="cellIs" dxfId="70" priority="46" operator="equal">
      <formula>"Baja"</formula>
    </cfRule>
    <cfRule type="cellIs" dxfId="69" priority="47" operator="equal">
      <formula>"Muy Baja"</formula>
    </cfRule>
  </conditionalFormatting>
  <conditionalFormatting sqref="H64">
    <cfRule type="cellIs" dxfId="68" priority="20" operator="equal">
      <formula>"Muy Alta"</formula>
    </cfRule>
    <cfRule type="cellIs" dxfId="67" priority="21" operator="equal">
      <formula>"Alta"</formula>
    </cfRule>
    <cfRule type="cellIs" dxfId="66" priority="22" operator="equal">
      <formula>"Media"</formula>
    </cfRule>
    <cfRule type="cellIs" dxfId="65" priority="23" operator="equal">
      <formula>"Baja"</formula>
    </cfRule>
    <cfRule type="cellIs" dxfId="64" priority="24" operator="equal">
      <formula>"Muy Baja"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222" operator="equal">
      <formula>"Catastrófico"</formula>
    </cfRule>
    <cfRule type="cellIs" dxfId="61" priority="223" operator="equal">
      <formula>"Mayor"</formula>
    </cfRule>
    <cfRule type="cellIs" dxfId="60" priority="224" operator="equal">
      <formula>"Moderado"</formula>
    </cfRule>
    <cfRule type="cellIs" dxfId="59" priority="225" operator="equal">
      <formula>"Menor"</formula>
    </cfRule>
    <cfRule type="cellIs" dxfId="58" priority="226" operator="equal">
      <formula>"Leve"</formula>
    </cfRule>
  </conditionalFormatting>
  <conditionalFormatting sqref="N10">
    <cfRule type="cellIs" dxfId="57" priority="218" operator="equal">
      <formula>"Extremo"</formula>
    </cfRule>
    <cfRule type="cellIs" dxfId="56" priority="219" operator="equal">
      <formula>"Alto"</formula>
    </cfRule>
    <cfRule type="cellIs" dxfId="55" priority="220" operator="equal">
      <formula>"Moderado"</formula>
    </cfRule>
    <cfRule type="cellIs" dxfId="54" priority="221" operator="equal">
      <formula>"Bajo"</formula>
    </cfRule>
  </conditionalFormatting>
  <conditionalFormatting sqref="N16">
    <cfRule type="cellIs" dxfId="53" priority="200" operator="equal">
      <formula>"Extremo"</formula>
    </cfRule>
    <cfRule type="cellIs" dxfId="52" priority="201" operator="equal">
      <formula>"Alto"</formula>
    </cfRule>
    <cfRule type="cellIs" dxfId="51" priority="202" operator="equal">
      <formula>"Moderado"</formula>
    </cfRule>
    <cfRule type="cellIs" dxfId="50" priority="203" operator="equal">
      <formula>"Bajo"</formula>
    </cfRule>
  </conditionalFormatting>
  <conditionalFormatting sqref="N22">
    <cfRule type="cellIs" dxfId="49" priority="177" operator="equal">
      <formula>"Extremo"</formula>
    </cfRule>
    <cfRule type="cellIs" dxfId="48" priority="178" operator="equal">
      <formula>"Alto"</formula>
    </cfRule>
    <cfRule type="cellIs" dxfId="47" priority="179" operator="equal">
      <formula>"Moderado"</formula>
    </cfRule>
    <cfRule type="cellIs" dxfId="46" priority="180" operator="equal">
      <formula>"Bajo"</formula>
    </cfRule>
  </conditionalFormatting>
  <conditionalFormatting sqref="N28">
    <cfRule type="cellIs" dxfId="45" priority="154" operator="equal">
      <formula>"Extremo"</formula>
    </cfRule>
    <cfRule type="cellIs" dxfId="44" priority="155" operator="equal">
      <formula>"Alto"</formula>
    </cfRule>
    <cfRule type="cellIs" dxfId="43" priority="156" operator="equal">
      <formula>"Moderado"</formula>
    </cfRule>
    <cfRule type="cellIs" dxfId="42" priority="157" operator="equal">
      <formula>"Bajo"</formula>
    </cfRule>
  </conditionalFormatting>
  <conditionalFormatting sqref="N34">
    <cfRule type="cellIs" dxfId="41" priority="131" operator="equal">
      <formula>"Extremo"</formula>
    </cfRule>
    <cfRule type="cellIs" dxfId="40" priority="132" operator="equal">
      <formula>"Alto"</formula>
    </cfRule>
    <cfRule type="cellIs" dxfId="39" priority="133" operator="equal">
      <formula>"Moderado"</formula>
    </cfRule>
    <cfRule type="cellIs" dxfId="38" priority="134" operator="equal">
      <formula>"Bajo"</formula>
    </cfRule>
  </conditionalFormatting>
  <conditionalFormatting sqref="N40">
    <cfRule type="cellIs" dxfId="37" priority="108" operator="equal">
      <formula>"Extremo"</formula>
    </cfRule>
    <cfRule type="cellIs" dxfId="36" priority="109" operator="equal">
      <formula>"Alto"</formula>
    </cfRule>
    <cfRule type="cellIs" dxfId="35" priority="110" operator="equal">
      <formula>"Moderado"</formula>
    </cfRule>
    <cfRule type="cellIs" dxfId="34" priority="111" operator="equal">
      <formula>"Bajo"</formula>
    </cfRule>
  </conditionalFormatting>
  <conditionalFormatting sqref="N46">
    <cfRule type="cellIs" dxfId="33" priority="85" operator="equal">
      <formula>"Extremo"</formula>
    </cfRule>
    <cfRule type="cellIs" dxfId="32" priority="86" operator="equal">
      <formula>"Alto"</formula>
    </cfRule>
    <cfRule type="cellIs" dxfId="31" priority="87" operator="equal">
      <formula>"Moderado"</formula>
    </cfRule>
    <cfRule type="cellIs" dxfId="30" priority="88" operator="equal">
      <formula>"Bajo"</formula>
    </cfRule>
  </conditionalFormatting>
  <conditionalFormatting sqref="N52">
    <cfRule type="cellIs" dxfId="29" priority="62" operator="equal">
      <formula>"Extremo"</formula>
    </cfRule>
    <cfRule type="cellIs" dxfId="28" priority="63" operator="equal">
      <formula>"Alto"</formula>
    </cfRule>
    <cfRule type="cellIs" dxfId="27" priority="64" operator="equal">
      <formula>"Moderado"</formula>
    </cfRule>
    <cfRule type="cellIs" dxfId="26" priority="65" operator="equal">
      <formula>"Bajo"</formula>
    </cfRule>
  </conditionalFormatting>
  <conditionalFormatting sqref="N58">
    <cfRule type="cellIs" dxfId="25" priority="39" operator="equal">
      <formula>"Extremo"</formula>
    </cfRule>
    <cfRule type="cellIs" dxfId="24" priority="40" operator="equal">
      <formula>"Alto"</formula>
    </cfRule>
    <cfRule type="cellIs" dxfId="23" priority="41" operator="equal">
      <formula>"Moderado"</formula>
    </cfRule>
    <cfRule type="cellIs" dxfId="22" priority="42" operator="equal">
      <formula>"Bajo"</formula>
    </cfRule>
  </conditionalFormatting>
  <conditionalFormatting sqref="N64">
    <cfRule type="cellIs" dxfId="21" priority="16" operator="equal">
      <formula>"Extremo"</formula>
    </cfRule>
    <cfRule type="cellIs" dxfId="20" priority="17" operator="equal">
      <formula>"Alto"</formula>
    </cfRule>
    <cfRule type="cellIs" dxfId="19" priority="18" operator="equal">
      <formula>"Moderado"</formula>
    </cfRule>
    <cfRule type="cellIs" dxfId="18" priority="19" operator="equal">
      <formula>"Bajo"</formula>
    </cfRule>
  </conditionalFormatting>
  <conditionalFormatting sqref="Y10:Y69">
    <cfRule type="cellIs" dxfId="17" priority="11" operator="equal">
      <formula>"Muy Alta"</formula>
    </cfRule>
    <cfRule type="cellIs" dxfId="16" priority="12" operator="equal">
      <formula>"Alta"</formula>
    </cfRule>
    <cfRule type="cellIs" dxfId="15" priority="13" operator="equal">
      <formula>"Media"</formula>
    </cfRule>
    <cfRule type="cellIs" dxfId="14" priority="14" operator="equal">
      <formula>"Baja"</formula>
    </cfRule>
    <cfRule type="cellIs" dxfId="13" priority="15" operator="equal">
      <formula>"Muy Baja"</formula>
    </cfRule>
  </conditionalFormatting>
  <conditionalFormatting sqref="AA10:AA69">
    <cfRule type="cellIs" dxfId="12" priority="6" operator="equal">
      <formula>"Catastrófico"</formula>
    </cfRule>
    <cfRule type="cellIs" dxfId="11" priority="7" operator="equal">
      <formula>"Mayor"</formula>
    </cfRule>
    <cfRule type="cellIs" dxfId="10" priority="8" operator="equal">
      <formula>"Moderado"</formula>
    </cfRule>
    <cfRule type="cellIs" dxfId="9" priority="9" operator="equal">
      <formula>"Menor"</formula>
    </cfRule>
    <cfRule type="cellIs" dxfId="8" priority="10" operator="equal">
      <formula>"Leve"</formula>
    </cfRule>
  </conditionalFormatting>
  <conditionalFormatting sqref="AC10:AC69">
    <cfRule type="cellIs" dxfId="7" priority="2" operator="equal">
      <formula>"Extremo"</formula>
    </cfRule>
    <cfRule type="cellIs" dxfId="6" priority="3" operator="equal">
      <formula>"Alto"</formula>
    </cfRule>
    <cfRule type="cellIs" dxfId="5" priority="4" operator="equal">
      <formula>"Moderado"</formula>
    </cfRule>
    <cfRule type="cellIs" dxfId="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E2C49960-0F75-4CFC-913B-42019891917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83F414F-5684-4C85-A344-1B0B2B2A9076}">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BA88B750-FACC-4A91-9E63-E2E990C999CA}">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501886F0-FF28-47DB-B34F-50BC4A86E8E7}">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7853C12D-C0AB-43E8-8A49-F324D6CBE2CD}">
          <x14:formula1>
            <xm:f>IF(OR(AD10='Opciones Tratamiento'!$B$2,AD10='Opciones Tratamiento'!$B$3,AD10='Opciones Tratamiento'!$B$4),ISBLANK(AD10),ISTEXT(AD10))</xm:f>
          </x14:formula1>
          <xm:sqref>AE10:AE69</xm:sqref>
        </x14:dataValidation>
        <x14:dataValidation type="list" allowBlank="1" showInputMessage="1" showErrorMessage="1" xr:uid="{560DCE99-68FD-42E1-82A1-B4A242F4942F}">
          <x14:formula1>
            <xm:f>'Tabla Impacto'!$F$210:$F$221</xm:f>
          </x14:formula1>
          <xm:sqref>J10:J69</xm:sqref>
        </x14:dataValidation>
        <x14:dataValidation type="list" allowBlank="1" showInputMessage="1" showErrorMessage="1" xr:uid="{E28BB616-3ACF-406F-8F02-2204E7A33A50}">
          <x14:formula1>
            <xm:f>'Opciones Tratamiento'!$B$2:$B$5</xm:f>
          </x14:formula1>
          <xm:sqref>AD10:AD69</xm:sqref>
        </x14:dataValidation>
        <x14:dataValidation type="list" allowBlank="1" showInputMessage="1" showErrorMessage="1" xr:uid="{CAE69626-A76C-4CE5-A929-533476FB0557}">
          <x14:formula1>
            <xm:f>'Opciones Tratamiento'!$E$2:$E$4</xm:f>
          </x14:formula1>
          <xm:sqref>B10:B69</xm:sqref>
        </x14:dataValidation>
        <x14:dataValidation type="list" allowBlank="1" showInputMessage="1" showErrorMessage="1" xr:uid="{41FD7346-2BA9-4693-A9DD-650EA9C3B5A6}">
          <x14:formula1>
            <xm:f>'Opciones Tratamiento'!$B$13:$B$19</xm:f>
          </x14:formula1>
          <xm:sqref>F10:F69</xm:sqref>
        </x14:dataValidation>
        <x14:dataValidation type="list" allowBlank="1" showInputMessage="1" showErrorMessage="1" xr:uid="{F2B8357B-B704-476F-AB13-79E33206DBF5}">
          <x14:formula1>
            <xm:f>'Tabla Valoración controles'!$D$13:$D$14</xm:f>
          </x14:formula1>
          <xm:sqref>W10:W69</xm:sqref>
        </x14:dataValidation>
        <x14:dataValidation type="list" allowBlank="1" showInputMessage="1" showErrorMessage="1" xr:uid="{5A00F371-4D99-4980-B758-6FD0301775C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7151A66A-5FC1-4109-9A54-7AD9BF4E13E5}">
          <x14:formula1>
            <xm:f>'Tabla Valoración controles'!$D$11:$D$12</xm:f>
          </x14:formula1>
          <xm:sqref>V10:V69</xm:sqref>
        </x14:dataValidation>
        <x14:dataValidation type="list" allowBlank="1" showInputMessage="1" showErrorMessage="1" xr:uid="{AB0EE380-79D2-4D3F-9C66-7E46642CE1BC}">
          <x14:formula1>
            <xm:f>'Tabla Valoración controles'!$D$9:$D$10</xm:f>
          </x14:formula1>
          <xm:sqref>U10:U69</xm:sqref>
        </x14:dataValidation>
        <x14:dataValidation type="list" allowBlank="1" showInputMessage="1" showErrorMessage="1" xr:uid="{B5414475-2892-481D-9142-94617B11AE48}">
          <x14:formula1>
            <xm:f>'Tabla Valoración controles'!$D$7:$D$8</xm:f>
          </x14:formula1>
          <xm:sqref>S10:S69</xm:sqref>
        </x14:dataValidation>
        <x14:dataValidation type="list" allowBlank="1" showInputMessage="1" showErrorMessage="1" xr:uid="{B3425A91-CACE-42C3-A099-13BA82A0C6DF}">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242" t="s">
        <v>161</v>
      </c>
      <c r="C2" s="242"/>
      <c r="D2" s="242"/>
      <c r="E2" s="242"/>
      <c r="F2" s="242"/>
      <c r="G2" s="242"/>
      <c r="H2" s="242"/>
      <c r="I2" s="242"/>
      <c r="J2" s="279" t="s">
        <v>2</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242"/>
      <c r="C3" s="242"/>
      <c r="D3" s="242"/>
      <c r="E3" s="242"/>
      <c r="F3" s="242"/>
      <c r="G3" s="242"/>
      <c r="H3" s="242"/>
      <c r="I3" s="242"/>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242"/>
      <c r="C4" s="242"/>
      <c r="D4" s="242"/>
      <c r="E4" s="242"/>
      <c r="F4" s="242"/>
      <c r="G4" s="242"/>
      <c r="H4" s="242"/>
      <c r="I4" s="242"/>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90" t="s">
        <v>4</v>
      </c>
      <c r="C6" s="290"/>
      <c r="D6" s="291"/>
      <c r="E6" s="280" t="s">
        <v>116</v>
      </c>
      <c r="F6" s="281"/>
      <c r="G6" s="281"/>
      <c r="H6" s="281"/>
      <c r="I6" s="282"/>
      <c r="J6" s="276" t="str">
        <f ca="1">IF(AND(academico!$H$10="Muy Alta",academico!$L$10="Leve"),CONCATENATE("R",academico!$A$10),"")</f>
        <v/>
      </c>
      <c r="K6" s="277"/>
      <c r="L6" s="277" t="str">
        <f ca="1">IF(AND(academico!$H$16="Muy Alta",academico!$L$16="Leve"),CONCATENATE("R",academico!$A$16),"")</f>
        <v/>
      </c>
      <c r="M6" s="277"/>
      <c r="N6" s="277" t="str">
        <f ca="1">IF(AND(academico!$H$22="Muy Alta",academico!$L$22="Leve"),CONCATENATE("R",academico!$A$22),"")</f>
        <v/>
      </c>
      <c r="O6" s="278"/>
      <c r="P6" s="276" t="str">
        <f ca="1">IF(AND(academico!$H$10="Muy Alta",academico!$L$10="Menor"),CONCATENATE("R",academico!$A$10),"")</f>
        <v/>
      </c>
      <c r="Q6" s="277"/>
      <c r="R6" s="277" t="str">
        <f ca="1">IF(AND(academico!$H$16="Muy Alta",academico!$L$16="Menor"),CONCATENATE("R",academico!$A$16),"")</f>
        <v/>
      </c>
      <c r="S6" s="277"/>
      <c r="T6" s="277" t="str">
        <f ca="1">IF(AND(academico!$H$22="Muy Alta",academico!$L$22="Menor"),CONCATENATE("R",academico!$A$22),"")</f>
        <v/>
      </c>
      <c r="U6" s="278"/>
      <c r="V6" s="276" t="str">
        <f ca="1">IF(AND(academico!$H$10="Muy Alta",academico!$L$10="Moderado"),CONCATENATE("R",academico!$A$10),"")</f>
        <v/>
      </c>
      <c r="W6" s="277"/>
      <c r="X6" s="277" t="str">
        <f ca="1">IF(AND(academico!$H$16="Muy Alta",academico!$L$16="Moderado"),CONCATENATE("R",academico!$A$16),"")</f>
        <v/>
      </c>
      <c r="Y6" s="277"/>
      <c r="Z6" s="277" t="str">
        <f ca="1">IF(AND(academico!$H$22="Muy Alta",academico!$L$22="Moderado"),CONCATENATE("R",academico!$A$22),"")</f>
        <v/>
      </c>
      <c r="AA6" s="278"/>
      <c r="AB6" s="276" t="str">
        <f ca="1">IF(AND(academico!$H$10="Muy Alta",academico!$L$10="Mayor"),CONCATENATE("R",academico!$A$10),"")</f>
        <v/>
      </c>
      <c r="AC6" s="277"/>
      <c r="AD6" s="277" t="str">
        <f ca="1">IF(AND(academico!$H$16="Muy Alta",academico!$L$16="Mayor"),CONCATENATE("R",academico!$A$16),"")</f>
        <v/>
      </c>
      <c r="AE6" s="277"/>
      <c r="AF6" s="277" t="str">
        <f ca="1">IF(AND(academico!$H$22="Muy Alta",academico!$L$22="Mayor"),CONCATENATE("R",academico!$A$22),"")</f>
        <v/>
      </c>
      <c r="AG6" s="278"/>
      <c r="AH6" s="267" t="str">
        <f ca="1">IF(AND(academico!$H$10="Muy Alta",academico!$L$10="Catastrófico"),CONCATENATE("R",academico!$A$10),"")</f>
        <v/>
      </c>
      <c r="AI6" s="268"/>
      <c r="AJ6" s="268" t="str">
        <f ca="1">IF(AND(academico!$H$16="Muy Alta",academico!$L$16="Catastrófico"),CONCATENATE("R",academico!$A$16),"")</f>
        <v/>
      </c>
      <c r="AK6" s="268"/>
      <c r="AL6" s="268" t="str">
        <f ca="1">IF(AND(academico!$H$22="Muy Alta",academico!$L$22="Catastrófico"),CONCATENATE("R",academico!$A$22),"")</f>
        <v/>
      </c>
      <c r="AM6" s="269"/>
      <c r="AO6" s="292" t="s">
        <v>79</v>
      </c>
      <c r="AP6" s="293"/>
      <c r="AQ6" s="293"/>
      <c r="AR6" s="293"/>
      <c r="AS6" s="293"/>
      <c r="AT6" s="294"/>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90"/>
      <c r="C7" s="290"/>
      <c r="D7" s="291"/>
      <c r="E7" s="283"/>
      <c r="F7" s="284"/>
      <c r="G7" s="284"/>
      <c r="H7" s="284"/>
      <c r="I7" s="285"/>
      <c r="J7" s="270"/>
      <c r="K7" s="271"/>
      <c r="L7" s="271"/>
      <c r="M7" s="271"/>
      <c r="N7" s="271"/>
      <c r="O7" s="272"/>
      <c r="P7" s="270"/>
      <c r="Q7" s="271"/>
      <c r="R7" s="271"/>
      <c r="S7" s="271"/>
      <c r="T7" s="271"/>
      <c r="U7" s="272"/>
      <c r="V7" s="270"/>
      <c r="W7" s="271"/>
      <c r="X7" s="271"/>
      <c r="Y7" s="271"/>
      <c r="Z7" s="271"/>
      <c r="AA7" s="272"/>
      <c r="AB7" s="270"/>
      <c r="AC7" s="271"/>
      <c r="AD7" s="271"/>
      <c r="AE7" s="271"/>
      <c r="AF7" s="271"/>
      <c r="AG7" s="272"/>
      <c r="AH7" s="261"/>
      <c r="AI7" s="262"/>
      <c r="AJ7" s="262"/>
      <c r="AK7" s="262"/>
      <c r="AL7" s="262"/>
      <c r="AM7" s="263"/>
      <c r="AN7" s="83"/>
      <c r="AO7" s="295"/>
      <c r="AP7" s="296"/>
      <c r="AQ7" s="296"/>
      <c r="AR7" s="296"/>
      <c r="AS7" s="296"/>
      <c r="AT7" s="297"/>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90"/>
      <c r="C8" s="290"/>
      <c r="D8" s="291"/>
      <c r="E8" s="283"/>
      <c r="F8" s="284"/>
      <c r="G8" s="284"/>
      <c r="H8" s="284"/>
      <c r="I8" s="285"/>
      <c r="J8" s="270" t="str">
        <f ca="1">IF(AND(academico!$H$28="Muy Alta",academico!$L$28="Leve"),CONCATENATE("R",academico!$A$28),"")</f>
        <v/>
      </c>
      <c r="K8" s="271"/>
      <c r="L8" s="271" t="str">
        <f ca="1">IF(AND(academico!$H$34="Muy Alta",academico!$L$34="Leve"),CONCATENATE("R",academico!$A$34),"")</f>
        <v/>
      </c>
      <c r="M8" s="271"/>
      <c r="N8" s="271" t="str">
        <f ca="1">IF(AND(academico!$H$40="Muy Alta",academico!$L$40="Leve"),CONCATENATE("R",academico!$A$40),"")</f>
        <v/>
      </c>
      <c r="O8" s="272"/>
      <c r="P8" s="270" t="str">
        <f ca="1">IF(AND(academico!$H$28="Muy Alta",academico!$L$28="Menor"),CONCATENATE("R",academico!$A$28),"")</f>
        <v/>
      </c>
      <c r="Q8" s="271"/>
      <c r="R8" s="271" t="str">
        <f ca="1">IF(AND(academico!$H$34="Muy Alta",academico!$L$34="Menor"),CONCATENATE("R",academico!$A$34),"")</f>
        <v/>
      </c>
      <c r="S8" s="271"/>
      <c r="T8" s="271" t="str">
        <f ca="1">IF(AND(academico!$H$40="Muy Alta",academico!$L$40="Menor"),CONCATENATE("R",academico!$A$40),"")</f>
        <v/>
      </c>
      <c r="U8" s="272"/>
      <c r="V8" s="270" t="str">
        <f ca="1">IF(AND(academico!$H$28="Muy Alta",academico!$L$28="Moderado"),CONCATENATE("R",academico!$A$28),"")</f>
        <v/>
      </c>
      <c r="W8" s="271"/>
      <c r="X8" s="271" t="str">
        <f ca="1">IF(AND(academico!$H$34="Muy Alta",academico!$L$34="Moderado"),CONCATENATE("R",academico!$A$34),"")</f>
        <v/>
      </c>
      <c r="Y8" s="271"/>
      <c r="Z8" s="271" t="str">
        <f ca="1">IF(AND(academico!$H$40="Muy Alta",academico!$L$40="Moderado"),CONCATENATE("R",academico!$A$40),"")</f>
        <v/>
      </c>
      <c r="AA8" s="272"/>
      <c r="AB8" s="270" t="str">
        <f ca="1">IF(AND(academico!$H$28="Muy Alta",academico!$L$28="Mayor"),CONCATENATE("R",academico!$A$28),"")</f>
        <v/>
      </c>
      <c r="AC8" s="271"/>
      <c r="AD8" s="271" t="str">
        <f ca="1">IF(AND(academico!$H$34="Muy Alta",academico!$L$34="Mayor"),CONCATENATE("R",academico!$A$34),"")</f>
        <v/>
      </c>
      <c r="AE8" s="271"/>
      <c r="AF8" s="271" t="str">
        <f ca="1">IF(AND(academico!$H$40="Muy Alta",academico!$L$40="Mayor"),CONCATENATE("R",academico!$A$40),"")</f>
        <v/>
      </c>
      <c r="AG8" s="272"/>
      <c r="AH8" s="261" t="str">
        <f ca="1">IF(AND(academico!$H$28="Muy Alta",academico!$L$28="Catastrófico"),CONCATENATE("R",academico!$A$28),"")</f>
        <v/>
      </c>
      <c r="AI8" s="262"/>
      <c r="AJ8" s="262" t="str">
        <f ca="1">IF(AND(academico!$H$34="Muy Alta",academico!$L$34="Catastrófico"),CONCATENATE("R",academico!$A$34),"")</f>
        <v/>
      </c>
      <c r="AK8" s="262"/>
      <c r="AL8" s="262" t="str">
        <f ca="1">IF(AND(academico!$H$40="Muy Alta",academico!$L$40="Catastrófico"),CONCATENATE("R",academico!$A$40),"")</f>
        <v/>
      </c>
      <c r="AM8" s="263"/>
      <c r="AN8" s="83"/>
      <c r="AO8" s="295"/>
      <c r="AP8" s="296"/>
      <c r="AQ8" s="296"/>
      <c r="AR8" s="296"/>
      <c r="AS8" s="296"/>
      <c r="AT8" s="297"/>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90"/>
      <c r="C9" s="290"/>
      <c r="D9" s="291"/>
      <c r="E9" s="283"/>
      <c r="F9" s="284"/>
      <c r="G9" s="284"/>
      <c r="H9" s="284"/>
      <c r="I9" s="285"/>
      <c r="J9" s="270"/>
      <c r="K9" s="271"/>
      <c r="L9" s="271"/>
      <c r="M9" s="271"/>
      <c r="N9" s="271"/>
      <c r="O9" s="272"/>
      <c r="P9" s="270"/>
      <c r="Q9" s="271"/>
      <c r="R9" s="271"/>
      <c r="S9" s="271"/>
      <c r="T9" s="271"/>
      <c r="U9" s="272"/>
      <c r="V9" s="270"/>
      <c r="W9" s="271"/>
      <c r="X9" s="271"/>
      <c r="Y9" s="271"/>
      <c r="Z9" s="271"/>
      <c r="AA9" s="272"/>
      <c r="AB9" s="270"/>
      <c r="AC9" s="271"/>
      <c r="AD9" s="271"/>
      <c r="AE9" s="271"/>
      <c r="AF9" s="271"/>
      <c r="AG9" s="272"/>
      <c r="AH9" s="261"/>
      <c r="AI9" s="262"/>
      <c r="AJ9" s="262"/>
      <c r="AK9" s="262"/>
      <c r="AL9" s="262"/>
      <c r="AM9" s="263"/>
      <c r="AN9" s="83"/>
      <c r="AO9" s="295"/>
      <c r="AP9" s="296"/>
      <c r="AQ9" s="296"/>
      <c r="AR9" s="296"/>
      <c r="AS9" s="296"/>
      <c r="AT9" s="297"/>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90"/>
      <c r="C10" s="290"/>
      <c r="D10" s="291"/>
      <c r="E10" s="283"/>
      <c r="F10" s="284"/>
      <c r="G10" s="284"/>
      <c r="H10" s="284"/>
      <c r="I10" s="285"/>
      <c r="J10" s="270" t="str">
        <f ca="1">IF(AND(academico!$H$46="Muy Alta",academico!$L$46="Leve"),CONCATENATE("R",academico!$A$46),"")</f>
        <v/>
      </c>
      <c r="K10" s="271"/>
      <c r="L10" s="271" t="str">
        <f ca="1">IF(AND(academico!$H$52="Muy Alta",academico!$L$52="Leve"),CONCATENATE("R",academico!$A$52),"")</f>
        <v/>
      </c>
      <c r="M10" s="271"/>
      <c r="N10" s="271" t="str">
        <f ca="1">IF(AND(academico!$H$58="Muy Alta",academico!$L$58="Leve"),CONCATENATE("R",academico!$A$58),"")</f>
        <v/>
      </c>
      <c r="O10" s="272"/>
      <c r="P10" s="270" t="str">
        <f ca="1">IF(AND(academico!$H$46="Muy Alta",academico!$L$46="Menor"),CONCATENATE("R",academico!$A$46),"")</f>
        <v/>
      </c>
      <c r="Q10" s="271"/>
      <c r="R10" s="271" t="str">
        <f ca="1">IF(AND(academico!$H$52="Muy Alta",academico!$L$52="Menor"),CONCATENATE("R",academico!$A$52),"")</f>
        <v/>
      </c>
      <c r="S10" s="271"/>
      <c r="T10" s="271" t="str">
        <f ca="1">IF(AND(academico!$H$58="Muy Alta",academico!$L$58="Menor"),CONCATENATE("R",academico!$A$58),"")</f>
        <v/>
      </c>
      <c r="U10" s="272"/>
      <c r="V10" s="270" t="str">
        <f ca="1">IF(AND(academico!$H$46="Muy Alta",academico!$L$46="Moderado"),CONCATENATE("R",academico!$A$46),"")</f>
        <v/>
      </c>
      <c r="W10" s="271"/>
      <c r="X10" s="271" t="str">
        <f ca="1">IF(AND(academico!$H$52="Muy Alta",academico!$L$52="Moderado"),CONCATENATE("R",academico!$A$52),"")</f>
        <v/>
      </c>
      <c r="Y10" s="271"/>
      <c r="Z10" s="271" t="str">
        <f ca="1">IF(AND(academico!$H$58="Muy Alta",academico!$L$58="Moderado"),CONCATENATE("R",academico!$A$58),"")</f>
        <v/>
      </c>
      <c r="AA10" s="272"/>
      <c r="AB10" s="270" t="str">
        <f ca="1">IF(AND(academico!$H$46="Muy Alta",academico!$L$46="Mayor"),CONCATENATE("R",academico!$A$46),"")</f>
        <v/>
      </c>
      <c r="AC10" s="271"/>
      <c r="AD10" s="271" t="str">
        <f ca="1">IF(AND(academico!$H$52="Muy Alta",academico!$L$52="Mayor"),CONCATENATE("R",academico!$A$52),"")</f>
        <v/>
      </c>
      <c r="AE10" s="271"/>
      <c r="AF10" s="271" t="str">
        <f ca="1">IF(AND(academico!$H$58="Muy Alta",academico!$L$58="Mayor"),CONCATENATE("R",academico!$A$58),"")</f>
        <v/>
      </c>
      <c r="AG10" s="272"/>
      <c r="AH10" s="261" t="str">
        <f ca="1">IF(AND(academico!$H$46="Muy Alta",academico!$L$46="Catastrófico"),CONCATENATE("R",academico!$A$46),"")</f>
        <v/>
      </c>
      <c r="AI10" s="262"/>
      <c r="AJ10" s="262" t="str">
        <f ca="1">IF(AND(academico!$H$52="Muy Alta",academico!$L$52="Catastrófico"),CONCATENATE("R",academico!$A$52),"")</f>
        <v/>
      </c>
      <c r="AK10" s="262"/>
      <c r="AL10" s="262" t="str">
        <f ca="1">IF(AND(academico!$H$58="Muy Alta",academico!$L$58="Catastrófico"),CONCATENATE("R",academico!$A$58),"")</f>
        <v/>
      </c>
      <c r="AM10" s="263"/>
      <c r="AN10" s="83"/>
      <c r="AO10" s="295"/>
      <c r="AP10" s="296"/>
      <c r="AQ10" s="296"/>
      <c r="AR10" s="296"/>
      <c r="AS10" s="296"/>
      <c r="AT10" s="297"/>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90"/>
      <c r="C11" s="290"/>
      <c r="D11" s="291"/>
      <c r="E11" s="283"/>
      <c r="F11" s="284"/>
      <c r="G11" s="284"/>
      <c r="H11" s="284"/>
      <c r="I11" s="285"/>
      <c r="J11" s="270"/>
      <c r="K11" s="271"/>
      <c r="L11" s="271"/>
      <c r="M11" s="271"/>
      <c r="N11" s="271"/>
      <c r="O11" s="272"/>
      <c r="P11" s="270"/>
      <c r="Q11" s="271"/>
      <c r="R11" s="271"/>
      <c r="S11" s="271"/>
      <c r="T11" s="271"/>
      <c r="U11" s="272"/>
      <c r="V11" s="270"/>
      <c r="W11" s="271"/>
      <c r="X11" s="271"/>
      <c r="Y11" s="271"/>
      <c r="Z11" s="271"/>
      <c r="AA11" s="272"/>
      <c r="AB11" s="270"/>
      <c r="AC11" s="271"/>
      <c r="AD11" s="271"/>
      <c r="AE11" s="271"/>
      <c r="AF11" s="271"/>
      <c r="AG11" s="272"/>
      <c r="AH11" s="261"/>
      <c r="AI11" s="262"/>
      <c r="AJ11" s="262"/>
      <c r="AK11" s="262"/>
      <c r="AL11" s="262"/>
      <c r="AM11" s="263"/>
      <c r="AN11" s="83"/>
      <c r="AO11" s="295"/>
      <c r="AP11" s="296"/>
      <c r="AQ11" s="296"/>
      <c r="AR11" s="296"/>
      <c r="AS11" s="296"/>
      <c r="AT11" s="297"/>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90"/>
      <c r="C12" s="290"/>
      <c r="D12" s="291"/>
      <c r="E12" s="283"/>
      <c r="F12" s="284"/>
      <c r="G12" s="284"/>
      <c r="H12" s="284"/>
      <c r="I12" s="285"/>
      <c r="J12" s="270" t="str">
        <f ca="1">IF(AND(academico!$H$64="Muy Alta",academico!$L$64="Leve"),CONCATENATE("R",academico!$A$64),"")</f>
        <v/>
      </c>
      <c r="K12" s="271"/>
      <c r="L12" s="271" t="str">
        <f>IF(AND(academico!$H$70="Muy Alta",academico!$L$70="Leve"),CONCATENATE("R",academico!$A$70),"")</f>
        <v/>
      </c>
      <c r="M12" s="271"/>
      <c r="N12" s="271" t="str">
        <f>IF(AND(academico!$H$76="Muy Alta",academico!$L$76="Leve"),CONCATENATE("R",academico!$A$76),"")</f>
        <v/>
      </c>
      <c r="O12" s="272"/>
      <c r="P12" s="270" t="str">
        <f ca="1">IF(AND(academico!$H$64="Muy Alta",academico!$L$64="Menor"),CONCATENATE("R",academico!$A$64),"")</f>
        <v/>
      </c>
      <c r="Q12" s="271"/>
      <c r="R12" s="271" t="str">
        <f>IF(AND(academico!$H$70="Muy Alta",academico!$L$70="Menor"),CONCATENATE("R",academico!$A$70),"")</f>
        <v/>
      </c>
      <c r="S12" s="271"/>
      <c r="T12" s="271" t="str">
        <f>IF(AND(academico!$H$76="Muy Alta",academico!$L$76="Menor"),CONCATENATE("R",academico!$A$76),"")</f>
        <v/>
      </c>
      <c r="U12" s="272"/>
      <c r="V12" s="270" t="str">
        <f ca="1">IF(AND(academico!$H$64="Muy Alta",academico!$L$64="Moderado"),CONCATENATE("R",academico!$A$64),"")</f>
        <v/>
      </c>
      <c r="W12" s="271"/>
      <c r="X12" s="271" t="str">
        <f>IF(AND(academico!$H$70="Muy Alta",academico!$L$70="Moderado"),CONCATENATE("R",academico!$A$70),"")</f>
        <v/>
      </c>
      <c r="Y12" s="271"/>
      <c r="Z12" s="271" t="str">
        <f>IF(AND(academico!$H$76="Muy Alta",academico!$L$76="Moderado"),CONCATENATE("R",academico!$A$76),"")</f>
        <v/>
      </c>
      <c r="AA12" s="272"/>
      <c r="AB12" s="270" t="str">
        <f ca="1">IF(AND(academico!$H$64="Muy Alta",academico!$L$64="Mayor"),CONCATENATE("R",academico!$A$64),"")</f>
        <v/>
      </c>
      <c r="AC12" s="271"/>
      <c r="AD12" s="271" t="str">
        <f>IF(AND(academico!$H$70="Muy Alta",academico!$L$70="Mayor"),CONCATENATE("R",academico!$A$70),"")</f>
        <v/>
      </c>
      <c r="AE12" s="271"/>
      <c r="AF12" s="271" t="str">
        <f>IF(AND(academico!$H$76="Muy Alta",academico!$L$76="Mayor"),CONCATENATE("R",academico!$A$76),"")</f>
        <v/>
      </c>
      <c r="AG12" s="272"/>
      <c r="AH12" s="261" t="str">
        <f ca="1">IF(AND(academico!$H$64="Muy Alta",academico!$L$64="Catastrófico"),CONCATENATE("R",academico!$A$64),"")</f>
        <v/>
      </c>
      <c r="AI12" s="262"/>
      <c r="AJ12" s="262" t="str">
        <f>IF(AND(academico!$H$70="Muy Alta",academico!$L$70="Catastrófico"),CONCATENATE("R",academico!$A$70),"")</f>
        <v/>
      </c>
      <c r="AK12" s="262"/>
      <c r="AL12" s="262" t="str">
        <f>IF(AND(academico!$H$76="Muy Alta",academico!$L$76="Catastrófico"),CONCATENATE("R",academico!$A$76),"")</f>
        <v/>
      </c>
      <c r="AM12" s="263"/>
      <c r="AN12" s="83"/>
      <c r="AO12" s="295"/>
      <c r="AP12" s="296"/>
      <c r="AQ12" s="296"/>
      <c r="AR12" s="296"/>
      <c r="AS12" s="296"/>
      <c r="AT12" s="297"/>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90"/>
      <c r="C13" s="290"/>
      <c r="D13" s="291"/>
      <c r="E13" s="286"/>
      <c r="F13" s="287"/>
      <c r="G13" s="287"/>
      <c r="H13" s="287"/>
      <c r="I13" s="288"/>
      <c r="J13" s="270"/>
      <c r="K13" s="271"/>
      <c r="L13" s="271"/>
      <c r="M13" s="271"/>
      <c r="N13" s="271"/>
      <c r="O13" s="272"/>
      <c r="P13" s="270"/>
      <c r="Q13" s="271"/>
      <c r="R13" s="271"/>
      <c r="S13" s="271"/>
      <c r="T13" s="271"/>
      <c r="U13" s="272"/>
      <c r="V13" s="270"/>
      <c r="W13" s="271"/>
      <c r="X13" s="271"/>
      <c r="Y13" s="271"/>
      <c r="Z13" s="271"/>
      <c r="AA13" s="272"/>
      <c r="AB13" s="270"/>
      <c r="AC13" s="271"/>
      <c r="AD13" s="271"/>
      <c r="AE13" s="271"/>
      <c r="AF13" s="271"/>
      <c r="AG13" s="272"/>
      <c r="AH13" s="264"/>
      <c r="AI13" s="265"/>
      <c r="AJ13" s="265"/>
      <c r="AK13" s="265"/>
      <c r="AL13" s="265"/>
      <c r="AM13" s="266"/>
      <c r="AN13" s="83"/>
      <c r="AO13" s="298"/>
      <c r="AP13" s="299"/>
      <c r="AQ13" s="299"/>
      <c r="AR13" s="299"/>
      <c r="AS13" s="299"/>
      <c r="AT13" s="300"/>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90"/>
      <c r="C14" s="290"/>
      <c r="D14" s="291"/>
      <c r="E14" s="280" t="s">
        <v>115</v>
      </c>
      <c r="F14" s="281"/>
      <c r="G14" s="281"/>
      <c r="H14" s="281"/>
      <c r="I14" s="281"/>
      <c r="J14" s="258" t="str">
        <f ca="1">IF(AND(academico!$H$10="Alta",academico!$L$10="Leve"),CONCATENATE("R",academico!$A$10),"")</f>
        <v/>
      </c>
      <c r="K14" s="259"/>
      <c r="L14" s="259" t="str">
        <f ca="1">IF(AND(academico!$H$16="Alta",academico!$L$16="Leve"),CONCATENATE("R",academico!$A$16),"")</f>
        <v/>
      </c>
      <c r="M14" s="259"/>
      <c r="N14" s="259" t="str">
        <f ca="1">IF(AND(academico!$H$22="Alta",academico!$L$22="Leve"),CONCATENATE("R",academico!$A$22),"")</f>
        <v/>
      </c>
      <c r="O14" s="260"/>
      <c r="P14" s="258" t="str">
        <f ca="1">IF(AND(academico!$H$10="Alta",academico!$L$10="Menor"),CONCATENATE("R",academico!$A$10),"")</f>
        <v/>
      </c>
      <c r="Q14" s="259"/>
      <c r="R14" s="259" t="str">
        <f ca="1">IF(AND(academico!$H$16="Alta",academico!$L$16="Menor"),CONCATENATE("R",academico!$A$16),"")</f>
        <v/>
      </c>
      <c r="S14" s="259"/>
      <c r="T14" s="259" t="str">
        <f ca="1">IF(AND(academico!$H$22="Alta",academico!$L$22="Menor"),CONCATENATE("R",academico!$A$22),"")</f>
        <v/>
      </c>
      <c r="U14" s="260"/>
      <c r="V14" s="276" t="str">
        <f ca="1">IF(AND(academico!$H$10="Alta",academico!$L$10="Moderado"),CONCATENATE("R",academico!$A$10),"")</f>
        <v/>
      </c>
      <c r="W14" s="277"/>
      <c r="X14" s="277" t="str">
        <f ca="1">IF(AND(academico!$H$16="Alta",academico!$L$16="Moderado"),CONCATENATE("R",academico!$A$16),"")</f>
        <v/>
      </c>
      <c r="Y14" s="277"/>
      <c r="Z14" s="277" t="str">
        <f ca="1">IF(AND(academico!$H$22="Alta",academico!$L$22="Moderado"),CONCATENATE("R",academico!$A$22),"")</f>
        <v/>
      </c>
      <c r="AA14" s="278"/>
      <c r="AB14" s="276" t="str">
        <f ca="1">IF(AND(academico!$H$10="Alta",academico!$L$10="Mayor"),CONCATENATE("R",academico!$A$10),"")</f>
        <v/>
      </c>
      <c r="AC14" s="277"/>
      <c r="AD14" s="277" t="str">
        <f ca="1">IF(AND(academico!$H$16="Alta",academico!$L$16="Mayor"),CONCATENATE("R",academico!$A$16),"")</f>
        <v/>
      </c>
      <c r="AE14" s="277"/>
      <c r="AF14" s="277" t="str">
        <f ca="1">IF(AND(academico!$H$22="Alta",academico!$L$22="Mayor"),CONCATENATE("R",academico!$A$22),"")</f>
        <v/>
      </c>
      <c r="AG14" s="278"/>
      <c r="AH14" s="267" t="str">
        <f ca="1">IF(AND(academico!$H$10="Alta",academico!$L$10="Catastrófico"),CONCATENATE("R",academico!$A$10),"")</f>
        <v/>
      </c>
      <c r="AI14" s="268"/>
      <c r="AJ14" s="268" t="str">
        <f ca="1">IF(AND(academico!$H$16="Alta",academico!$L$16="Catastrófico"),CONCATENATE("R",academico!$A$16),"")</f>
        <v/>
      </c>
      <c r="AK14" s="268"/>
      <c r="AL14" s="268" t="str">
        <f ca="1">IF(AND(academico!$H$22="Alta",academico!$L$22="Catastrófico"),CONCATENATE("R",academico!$A$22),"")</f>
        <v/>
      </c>
      <c r="AM14" s="269"/>
      <c r="AN14" s="83"/>
      <c r="AO14" s="301" t="s">
        <v>80</v>
      </c>
      <c r="AP14" s="302"/>
      <c r="AQ14" s="302"/>
      <c r="AR14" s="302"/>
      <c r="AS14" s="302"/>
      <c r="AT14" s="30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90"/>
      <c r="C15" s="290"/>
      <c r="D15" s="291"/>
      <c r="E15" s="283"/>
      <c r="F15" s="284"/>
      <c r="G15" s="284"/>
      <c r="H15" s="284"/>
      <c r="I15" s="284"/>
      <c r="J15" s="252"/>
      <c r="K15" s="253"/>
      <c r="L15" s="253"/>
      <c r="M15" s="253"/>
      <c r="N15" s="253"/>
      <c r="O15" s="254"/>
      <c r="P15" s="252"/>
      <c r="Q15" s="253"/>
      <c r="R15" s="253"/>
      <c r="S15" s="253"/>
      <c r="T15" s="253"/>
      <c r="U15" s="254"/>
      <c r="V15" s="270"/>
      <c r="W15" s="271"/>
      <c r="X15" s="271"/>
      <c r="Y15" s="271"/>
      <c r="Z15" s="271"/>
      <c r="AA15" s="272"/>
      <c r="AB15" s="270"/>
      <c r="AC15" s="271"/>
      <c r="AD15" s="271"/>
      <c r="AE15" s="271"/>
      <c r="AF15" s="271"/>
      <c r="AG15" s="272"/>
      <c r="AH15" s="261"/>
      <c r="AI15" s="262"/>
      <c r="AJ15" s="262"/>
      <c r="AK15" s="262"/>
      <c r="AL15" s="262"/>
      <c r="AM15" s="263"/>
      <c r="AN15" s="83"/>
      <c r="AO15" s="304"/>
      <c r="AP15" s="305"/>
      <c r="AQ15" s="305"/>
      <c r="AR15" s="305"/>
      <c r="AS15" s="305"/>
      <c r="AT15" s="306"/>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90"/>
      <c r="C16" s="290"/>
      <c r="D16" s="291"/>
      <c r="E16" s="283"/>
      <c r="F16" s="284"/>
      <c r="G16" s="284"/>
      <c r="H16" s="284"/>
      <c r="I16" s="284"/>
      <c r="J16" s="252" t="str">
        <f ca="1">IF(AND(academico!$H$28="Alta",academico!$L$28="Leve"),CONCATENATE("R",academico!$A$28),"")</f>
        <v/>
      </c>
      <c r="K16" s="253"/>
      <c r="L16" s="253" t="str">
        <f ca="1">IF(AND(academico!$H$34="Alta",academico!$L$34="Leve"),CONCATENATE("R",academico!$A$34),"")</f>
        <v/>
      </c>
      <c r="M16" s="253"/>
      <c r="N16" s="253" t="str">
        <f ca="1">IF(AND(academico!$H$40="Alta",academico!$L$40="Leve"),CONCATENATE("R",academico!$A$40),"")</f>
        <v/>
      </c>
      <c r="O16" s="254"/>
      <c r="P16" s="252" t="str">
        <f ca="1">IF(AND(academico!$H$28="Alta",academico!$L$28="Menor"),CONCATENATE("R",academico!$A$28),"")</f>
        <v/>
      </c>
      <c r="Q16" s="253"/>
      <c r="R16" s="253" t="str">
        <f ca="1">IF(AND(academico!$H$34="Alta",academico!$L$34="Menor"),CONCATENATE("R",academico!$A$34),"")</f>
        <v/>
      </c>
      <c r="S16" s="253"/>
      <c r="T16" s="253" t="str">
        <f ca="1">IF(AND(academico!$H$40="Alta",academico!$L$40="Menor"),CONCATENATE("R",academico!$A$40),"")</f>
        <v/>
      </c>
      <c r="U16" s="254"/>
      <c r="V16" s="270" t="str">
        <f ca="1">IF(AND(academico!$H$28="Alta",academico!$L$28="Moderado"),CONCATENATE("R",academico!$A$28),"")</f>
        <v/>
      </c>
      <c r="W16" s="271"/>
      <c r="X16" s="271" t="str">
        <f ca="1">IF(AND(academico!$H$34="Alta",academico!$L$34="Moderado"),CONCATENATE("R",academico!$A$34),"")</f>
        <v/>
      </c>
      <c r="Y16" s="271"/>
      <c r="Z16" s="271" t="str">
        <f ca="1">IF(AND(academico!$H$40="Alta",academico!$L$40="Moderado"),CONCATENATE("R",academico!$A$40),"")</f>
        <v/>
      </c>
      <c r="AA16" s="272"/>
      <c r="AB16" s="270" t="str">
        <f ca="1">IF(AND(academico!$H$28="Alta",academico!$L$28="Mayor"),CONCATENATE("R",academico!$A$28),"")</f>
        <v/>
      </c>
      <c r="AC16" s="271"/>
      <c r="AD16" s="271" t="str">
        <f ca="1">IF(AND(academico!$H$34="Alta",academico!$L$34="Mayor"),CONCATENATE("R",academico!$A$34),"")</f>
        <v/>
      </c>
      <c r="AE16" s="271"/>
      <c r="AF16" s="271" t="str">
        <f ca="1">IF(AND(academico!$H$40="Alta",academico!$L$40="Mayor"),CONCATENATE("R",academico!$A$40),"")</f>
        <v/>
      </c>
      <c r="AG16" s="272"/>
      <c r="AH16" s="261" t="str">
        <f ca="1">IF(AND(academico!$H$28="Alta",academico!$L$28="Catastrófico"),CONCATENATE("R",academico!$A$28),"")</f>
        <v/>
      </c>
      <c r="AI16" s="262"/>
      <c r="AJ16" s="262" t="str">
        <f ca="1">IF(AND(academico!$H$34="Alta",academico!$L$34="Catastrófico"),CONCATENATE("R",academico!$A$34),"")</f>
        <v/>
      </c>
      <c r="AK16" s="262"/>
      <c r="AL16" s="262" t="str">
        <f ca="1">IF(AND(academico!$H$40="Alta",academico!$L$40="Catastrófico"),CONCATENATE("R",academico!$A$40),"")</f>
        <v/>
      </c>
      <c r="AM16" s="263"/>
      <c r="AN16" s="83"/>
      <c r="AO16" s="304"/>
      <c r="AP16" s="305"/>
      <c r="AQ16" s="305"/>
      <c r="AR16" s="305"/>
      <c r="AS16" s="305"/>
      <c r="AT16" s="30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90"/>
      <c r="C17" s="290"/>
      <c r="D17" s="291"/>
      <c r="E17" s="283"/>
      <c r="F17" s="284"/>
      <c r="G17" s="284"/>
      <c r="H17" s="284"/>
      <c r="I17" s="284"/>
      <c r="J17" s="252"/>
      <c r="K17" s="253"/>
      <c r="L17" s="253"/>
      <c r="M17" s="253"/>
      <c r="N17" s="253"/>
      <c r="O17" s="254"/>
      <c r="P17" s="252"/>
      <c r="Q17" s="253"/>
      <c r="R17" s="253"/>
      <c r="S17" s="253"/>
      <c r="T17" s="253"/>
      <c r="U17" s="254"/>
      <c r="V17" s="270"/>
      <c r="W17" s="271"/>
      <c r="X17" s="271"/>
      <c r="Y17" s="271"/>
      <c r="Z17" s="271"/>
      <c r="AA17" s="272"/>
      <c r="AB17" s="270"/>
      <c r="AC17" s="271"/>
      <c r="AD17" s="271"/>
      <c r="AE17" s="271"/>
      <c r="AF17" s="271"/>
      <c r="AG17" s="272"/>
      <c r="AH17" s="261"/>
      <c r="AI17" s="262"/>
      <c r="AJ17" s="262"/>
      <c r="AK17" s="262"/>
      <c r="AL17" s="262"/>
      <c r="AM17" s="263"/>
      <c r="AN17" s="83"/>
      <c r="AO17" s="304"/>
      <c r="AP17" s="305"/>
      <c r="AQ17" s="305"/>
      <c r="AR17" s="305"/>
      <c r="AS17" s="305"/>
      <c r="AT17" s="306"/>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90"/>
      <c r="C18" s="290"/>
      <c r="D18" s="291"/>
      <c r="E18" s="283"/>
      <c r="F18" s="284"/>
      <c r="G18" s="284"/>
      <c r="H18" s="284"/>
      <c r="I18" s="284"/>
      <c r="J18" s="252" t="str">
        <f ca="1">IF(AND(academico!$H$46="Alta",academico!$L$46="Leve"),CONCATENATE("R",academico!$A$46),"")</f>
        <v/>
      </c>
      <c r="K18" s="253"/>
      <c r="L18" s="253" t="str">
        <f ca="1">IF(AND(academico!$H$52="Alta",academico!$L$52="Leve"),CONCATENATE("R",academico!$A$52),"")</f>
        <v/>
      </c>
      <c r="M18" s="253"/>
      <c r="N18" s="253" t="str">
        <f ca="1">IF(AND(academico!$H$58="Alta",academico!$L$58="Leve"),CONCATENATE("R",academico!$A$58),"")</f>
        <v/>
      </c>
      <c r="O18" s="254"/>
      <c r="P18" s="252" t="str">
        <f ca="1">IF(AND(academico!$H$46="Alta",academico!$L$46="Menor"),CONCATENATE("R",academico!$A$46),"")</f>
        <v/>
      </c>
      <c r="Q18" s="253"/>
      <c r="R18" s="253" t="str">
        <f ca="1">IF(AND(academico!$H$52="Alta",academico!$L$52="Menor"),CONCATENATE("R",academico!$A$52),"")</f>
        <v/>
      </c>
      <c r="S18" s="253"/>
      <c r="T18" s="253" t="str">
        <f ca="1">IF(AND(academico!$H$58="Alta",academico!$L$58="Menor"),CONCATENATE("R",academico!$A$58),"")</f>
        <v/>
      </c>
      <c r="U18" s="254"/>
      <c r="V18" s="270" t="str">
        <f ca="1">IF(AND(academico!$H$46="Alta",academico!$L$46="Moderado"),CONCATENATE("R",academico!$A$46),"")</f>
        <v/>
      </c>
      <c r="W18" s="271"/>
      <c r="X18" s="271" t="str">
        <f ca="1">IF(AND(academico!$H$52="Alta",academico!$L$52="Moderado"),CONCATENATE("R",academico!$A$52),"")</f>
        <v/>
      </c>
      <c r="Y18" s="271"/>
      <c r="Z18" s="271" t="str">
        <f ca="1">IF(AND(academico!$H$58="Alta",academico!$L$58="Moderado"),CONCATENATE("R",academico!$A$58),"")</f>
        <v/>
      </c>
      <c r="AA18" s="272"/>
      <c r="AB18" s="270" t="str">
        <f ca="1">IF(AND(academico!$H$46="Alta",academico!$L$46="Mayor"),CONCATENATE("R",academico!$A$46),"")</f>
        <v/>
      </c>
      <c r="AC18" s="271"/>
      <c r="AD18" s="271" t="str">
        <f ca="1">IF(AND(academico!$H$52="Alta",academico!$L$52="Mayor"),CONCATENATE("R",academico!$A$52),"")</f>
        <v/>
      </c>
      <c r="AE18" s="271"/>
      <c r="AF18" s="271" t="str">
        <f ca="1">IF(AND(academico!$H$58="Alta",academico!$L$58="Mayor"),CONCATENATE("R",academico!$A$58),"")</f>
        <v/>
      </c>
      <c r="AG18" s="272"/>
      <c r="AH18" s="261" t="str">
        <f ca="1">IF(AND(academico!$H$46="Alta",academico!$L$46="Catastrófico"),CONCATENATE("R",academico!$A$46),"")</f>
        <v/>
      </c>
      <c r="AI18" s="262"/>
      <c r="AJ18" s="262" t="str">
        <f ca="1">IF(AND(academico!$H$52="Alta",academico!$L$52="Catastrófico"),CONCATENATE("R",academico!$A$52),"")</f>
        <v/>
      </c>
      <c r="AK18" s="262"/>
      <c r="AL18" s="262" t="str">
        <f ca="1">IF(AND(academico!$H$58="Alta",academico!$L$58="Catastrófico"),CONCATENATE("R",academico!$A$58),"")</f>
        <v/>
      </c>
      <c r="AM18" s="263"/>
      <c r="AN18" s="83"/>
      <c r="AO18" s="304"/>
      <c r="AP18" s="305"/>
      <c r="AQ18" s="305"/>
      <c r="AR18" s="305"/>
      <c r="AS18" s="305"/>
      <c r="AT18" s="306"/>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90"/>
      <c r="C19" s="290"/>
      <c r="D19" s="291"/>
      <c r="E19" s="283"/>
      <c r="F19" s="284"/>
      <c r="G19" s="284"/>
      <c r="H19" s="284"/>
      <c r="I19" s="284"/>
      <c r="J19" s="252"/>
      <c r="K19" s="253"/>
      <c r="L19" s="253"/>
      <c r="M19" s="253"/>
      <c r="N19" s="253"/>
      <c r="O19" s="254"/>
      <c r="P19" s="252"/>
      <c r="Q19" s="253"/>
      <c r="R19" s="253"/>
      <c r="S19" s="253"/>
      <c r="T19" s="253"/>
      <c r="U19" s="254"/>
      <c r="V19" s="270"/>
      <c r="W19" s="271"/>
      <c r="X19" s="271"/>
      <c r="Y19" s="271"/>
      <c r="Z19" s="271"/>
      <c r="AA19" s="272"/>
      <c r="AB19" s="270"/>
      <c r="AC19" s="271"/>
      <c r="AD19" s="271"/>
      <c r="AE19" s="271"/>
      <c r="AF19" s="271"/>
      <c r="AG19" s="272"/>
      <c r="AH19" s="261"/>
      <c r="AI19" s="262"/>
      <c r="AJ19" s="262"/>
      <c r="AK19" s="262"/>
      <c r="AL19" s="262"/>
      <c r="AM19" s="263"/>
      <c r="AN19" s="83"/>
      <c r="AO19" s="304"/>
      <c r="AP19" s="305"/>
      <c r="AQ19" s="305"/>
      <c r="AR19" s="305"/>
      <c r="AS19" s="305"/>
      <c r="AT19" s="306"/>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90"/>
      <c r="C20" s="290"/>
      <c r="D20" s="291"/>
      <c r="E20" s="283"/>
      <c r="F20" s="284"/>
      <c r="G20" s="284"/>
      <c r="H20" s="284"/>
      <c r="I20" s="284"/>
      <c r="J20" s="252" t="str">
        <f ca="1">IF(AND(academico!$H$64="Alta",academico!$L$64="Leve"),CONCATENATE("R",academico!$A$64),"")</f>
        <v/>
      </c>
      <c r="K20" s="253"/>
      <c r="L20" s="253" t="str">
        <f>IF(AND(academico!$H$70="Alta",academico!$L$70="Leve"),CONCATENATE("R",academico!$A$70),"")</f>
        <v/>
      </c>
      <c r="M20" s="253"/>
      <c r="N20" s="253" t="str">
        <f>IF(AND(academico!$H$76="Alta",academico!$L$76="Leve"),CONCATENATE("R",academico!$A$76),"")</f>
        <v/>
      </c>
      <c r="O20" s="254"/>
      <c r="P20" s="252" t="str">
        <f ca="1">IF(AND(academico!$H$64="Alta",academico!$L$64="Menor"),CONCATENATE("R",academico!$A$64),"")</f>
        <v/>
      </c>
      <c r="Q20" s="253"/>
      <c r="R20" s="253" t="str">
        <f>IF(AND(academico!$H$70="Alta",academico!$L$70="Menor"),CONCATENATE("R",academico!$A$70),"")</f>
        <v/>
      </c>
      <c r="S20" s="253"/>
      <c r="T20" s="253" t="str">
        <f>IF(AND(academico!$H$76="Alta",academico!$L$76="Menor"),CONCATENATE("R",academico!$A$76),"")</f>
        <v/>
      </c>
      <c r="U20" s="254"/>
      <c r="V20" s="270" t="str">
        <f ca="1">IF(AND(academico!$H$64="Alta",academico!$L$64="Moderado"),CONCATENATE("R",academico!$A$64),"")</f>
        <v/>
      </c>
      <c r="W20" s="271"/>
      <c r="X20" s="271" t="str">
        <f>IF(AND(academico!$H$70="Alta",academico!$L$70="Moderado"),CONCATENATE("R",academico!$A$70),"")</f>
        <v/>
      </c>
      <c r="Y20" s="271"/>
      <c r="Z20" s="271" t="str">
        <f>IF(AND(academico!$H$76="Alta",academico!$L$76="Moderado"),CONCATENATE("R",academico!$A$76),"")</f>
        <v/>
      </c>
      <c r="AA20" s="272"/>
      <c r="AB20" s="270" t="str">
        <f ca="1">IF(AND(academico!$H$64="Alta",academico!$L$64="Mayor"),CONCATENATE("R",academico!$A$64),"")</f>
        <v/>
      </c>
      <c r="AC20" s="271"/>
      <c r="AD20" s="271" t="str">
        <f>IF(AND(academico!$H$70="Alta",academico!$L$70="Mayor"),CONCATENATE("R",academico!$A$70),"")</f>
        <v/>
      </c>
      <c r="AE20" s="271"/>
      <c r="AF20" s="271" t="str">
        <f>IF(AND(academico!$H$76="Alta",academico!$L$76="Mayor"),CONCATENATE("R",academico!$A$76),"")</f>
        <v/>
      </c>
      <c r="AG20" s="272"/>
      <c r="AH20" s="261" t="str">
        <f ca="1">IF(AND(academico!$H$64="Alta",academico!$L$64="Catastrófico"),CONCATENATE("R",academico!$A$64),"")</f>
        <v/>
      </c>
      <c r="AI20" s="262"/>
      <c r="AJ20" s="262" t="str">
        <f>IF(AND(academico!$H$70="Alta",academico!$L$70="Catastrófico"),CONCATENATE("R",academico!$A$70),"")</f>
        <v/>
      </c>
      <c r="AK20" s="262"/>
      <c r="AL20" s="262" t="str">
        <f>IF(AND(academico!$H$76="Alta",academico!$L$76="Catastrófico"),CONCATENATE("R",academico!$A$76),"")</f>
        <v/>
      </c>
      <c r="AM20" s="263"/>
      <c r="AN20" s="83"/>
      <c r="AO20" s="304"/>
      <c r="AP20" s="305"/>
      <c r="AQ20" s="305"/>
      <c r="AR20" s="305"/>
      <c r="AS20" s="305"/>
      <c r="AT20" s="306"/>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90"/>
      <c r="C21" s="290"/>
      <c r="D21" s="291"/>
      <c r="E21" s="286"/>
      <c r="F21" s="287"/>
      <c r="G21" s="287"/>
      <c r="H21" s="287"/>
      <c r="I21" s="287"/>
      <c r="J21" s="255"/>
      <c r="K21" s="256"/>
      <c r="L21" s="256"/>
      <c r="M21" s="256"/>
      <c r="N21" s="256"/>
      <c r="O21" s="257"/>
      <c r="P21" s="255"/>
      <c r="Q21" s="256"/>
      <c r="R21" s="256"/>
      <c r="S21" s="256"/>
      <c r="T21" s="256"/>
      <c r="U21" s="257"/>
      <c r="V21" s="273"/>
      <c r="W21" s="274"/>
      <c r="X21" s="274"/>
      <c r="Y21" s="274"/>
      <c r="Z21" s="274"/>
      <c r="AA21" s="275"/>
      <c r="AB21" s="273"/>
      <c r="AC21" s="274"/>
      <c r="AD21" s="274"/>
      <c r="AE21" s="274"/>
      <c r="AF21" s="274"/>
      <c r="AG21" s="275"/>
      <c r="AH21" s="264"/>
      <c r="AI21" s="265"/>
      <c r="AJ21" s="265"/>
      <c r="AK21" s="265"/>
      <c r="AL21" s="265"/>
      <c r="AM21" s="266"/>
      <c r="AN21" s="83"/>
      <c r="AO21" s="307"/>
      <c r="AP21" s="308"/>
      <c r="AQ21" s="308"/>
      <c r="AR21" s="308"/>
      <c r="AS21" s="308"/>
      <c r="AT21" s="30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90"/>
      <c r="C22" s="290"/>
      <c r="D22" s="291"/>
      <c r="E22" s="280" t="s">
        <v>117</v>
      </c>
      <c r="F22" s="281"/>
      <c r="G22" s="281"/>
      <c r="H22" s="281"/>
      <c r="I22" s="282"/>
      <c r="J22" s="258" t="str">
        <f ca="1">IF(AND(academico!$H$10="Media",academico!$L$10="Leve"),CONCATENATE("R",academico!$A$10),"")</f>
        <v/>
      </c>
      <c r="K22" s="259"/>
      <c r="L22" s="259" t="str">
        <f ca="1">IF(AND(academico!$H$16="Media",academico!$L$16="Leve"),CONCATENATE("R",academico!$A$16),"")</f>
        <v/>
      </c>
      <c r="M22" s="259"/>
      <c r="N22" s="259" t="str">
        <f ca="1">IF(AND(academico!$H$22="Media",academico!$L$22="Leve"),CONCATENATE("R",academico!$A$22),"")</f>
        <v/>
      </c>
      <c r="O22" s="260"/>
      <c r="P22" s="258" t="str">
        <f ca="1">IF(AND(academico!$H$10="Media",academico!$L$10="Menor"),CONCATENATE("R",academico!$A$10),"")</f>
        <v/>
      </c>
      <c r="Q22" s="259"/>
      <c r="R22" s="259" t="str">
        <f ca="1">IF(AND(academico!$H$16="Media",academico!$L$16="Menor"),CONCATENATE("R",academico!$A$16),"")</f>
        <v/>
      </c>
      <c r="S22" s="259"/>
      <c r="T22" s="259" t="str">
        <f ca="1">IF(AND(academico!$H$22="Media",academico!$L$22="Menor"),CONCATENATE("R",academico!$A$22),"")</f>
        <v/>
      </c>
      <c r="U22" s="260"/>
      <c r="V22" s="258" t="str">
        <f ca="1">IF(AND(academico!$H$10="Media",academico!$L$10="Moderado"),CONCATENATE("R",academico!$A$10),"")</f>
        <v/>
      </c>
      <c r="W22" s="259"/>
      <c r="X22" s="259" t="str">
        <f ca="1">IF(AND(academico!$H$16="Media",academico!$L$16="Moderado"),CONCATENATE("R",academico!$A$16),"")</f>
        <v/>
      </c>
      <c r="Y22" s="259"/>
      <c r="Z22" s="259" t="str">
        <f ca="1">IF(AND(academico!$H$22="Media",academico!$L$22="Moderado"),CONCATENATE("R",academico!$A$22),"")</f>
        <v/>
      </c>
      <c r="AA22" s="260"/>
      <c r="AB22" s="276" t="str">
        <f ca="1">IF(AND(academico!$H$10="Media",academico!$L$10="Mayor"),CONCATENATE("R",academico!$A$10),"")</f>
        <v>R1</v>
      </c>
      <c r="AC22" s="277"/>
      <c r="AD22" s="277" t="str">
        <f ca="1">IF(AND(academico!$H$16="Media",academico!$L$16="Mayor"),CONCATENATE("R",academico!$A$16),"")</f>
        <v/>
      </c>
      <c r="AE22" s="277"/>
      <c r="AF22" s="277" t="str">
        <f ca="1">IF(AND(academico!$H$22="Media",academico!$L$22="Mayor"),CONCATENATE("R",academico!$A$22),"")</f>
        <v/>
      </c>
      <c r="AG22" s="278"/>
      <c r="AH22" s="267" t="str">
        <f ca="1">IF(AND(academico!$H$10="Media",academico!$L$10="Catastrófico"),CONCATENATE("R",academico!$A$10),"")</f>
        <v/>
      </c>
      <c r="AI22" s="268"/>
      <c r="AJ22" s="268" t="str">
        <f ca="1">IF(AND(academico!$H$16="Media",academico!$L$16="Catastrófico"),CONCATENATE("R",academico!$A$16),"")</f>
        <v/>
      </c>
      <c r="AK22" s="268"/>
      <c r="AL22" s="268" t="str">
        <f ca="1">IF(AND(academico!$H$22="Media",academico!$L$22="Catastrófico"),CONCATENATE("R",academico!$A$22),"")</f>
        <v/>
      </c>
      <c r="AM22" s="269"/>
      <c r="AN22" s="83"/>
      <c r="AO22" s="310" t="s">
        <v>81</v>
      </c>
      <c r="AP22" s="311"/>
      <c r="AQ22" s="311"/>
      <c r="AR22" s="311"/>
      <c r="AS22" s="311"/>
      <c r="AT22" s="312"/>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90"/>
      <c r="C23" s="290"/>
      <c r="D23" s="291"/>
      <c r="E23" s="283"/>
      <c r="F23" s="284"/>
      <c r="G23" s="284"/>
      <c r="H23" s="284"/>
      <c r="I23" s="285"/>
      <c r="J23" s="252"/>
      <c r="K23" s="253"/>
      <c r="L23" s="253"/>
      <c r="M23" s="253"/>
      <c r="N23" s="253"/>
      <c r="O23" s="254"/>
      <c r="P23" s="252"/>
      <c r="Q23" s="253"/>
      <c r="R23" s="253"/>
      <c r="S23" s="253"/>
      <c r="T23" s="253"/>
      <c r="U23" s="254"/>
      <c r="V23" s="252"/>
      <c r="W23" s="253"/>
      <c r="X23" s="253"/>
      <c r="Y23" s="253"/>
      <c r="Z23" s="253"/>
      <c r="AA23" s="254"/>
      <c r="AB23" s="270"/>
      <c r="AC23" s="271"/>
      <c r="AD23" s="271"/>
      <c r="AE23" s="271"/>
      <c r="AF23" s="271"/>
      <c r="AG23" s="272"/>
      <c r="AH23" s="261"/>
      <c r="AI23" s="262"/>
      <c r="AJ23" s="262"/>
      <c r="AK23" s="262"/>
      <c r="AL23" s="262"/>
      <c r="AM23" s="263"/>
      <c r="AN23" s="83"/>
      <c r="AO23" s="313"/>
      <c r="AP23" s="314"/>
      <c r="AQ23" s="314"/>
      <c r="AR23" s="314"/>
      <c r="AS23" s="314"/>
      <c r="AT23" s="315"/>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90"/>
      <c r="C24" s="290"/>
      <c r="D24" s="291"/>
      <c r="E24" s="283"/>
      <c r="F24" s="284"/>
      <c r="G24" s="284"/>
      <c r="H24" s="284"/>
      <c r="I24" s="285"/>
      <c r="J24" s="252" t="str">
        <f ca="1">IF(AND(academico!$H$28="Media",academico!$L$28="Leve"),CONCATENATE("R",academico!$A$28),"")</f>
        <v/>
      </c>
      <c r="K24" s="253"/>
      <c r="L24" s="253" t="str">
        <f ca="1">IF(AND(academico!$H$34="Media",academico!$L$34="Leve"),CONCATENATE("R",academico!$A$34),"")</f>
        <v/>
      </c>
      <c r="M24" s="253"/>
      <c r="N24" s="253" t="str">
        <f ca="1">IF(AND(academico!$H$40="Media",academico!$L$40="Leve"),CONCATENATE("R",academico!$A$40),"")</f>
        <v/>
      </c>
      <c r="O24" s="254"/>
      <c r="P24" s="252" t="str">
        <f ca="1">IF(AND(academico!$H$28="Media",academico!$L$28="Menor"),CONCATENATE("R",academico!$A$28),"")</f>
        <v/>
      </c>
      <c r="Q24" s="253"/>
      <c r="R24" s="253" t="str">
        <f ca="1">IF(AND(academico!$H$34="Media",academico!$L$34="Menor"),CONCATENATE("R",academico!$A$34),"")</f>
        <v/>
      </c>
      <c r="S24" s="253"/>
      <c r="T24" s="253" t="str">
        <f ca="1">IF(AND(academico!$H$40="Media",academico!$L$40="Menor"),CONCATENATE("R",academico!$A$40),"")</f>
        <v/>
      </c>
      <c r="U24" s="254"/>
      <c r="V24" s="252" t="str">
        <f ca="1">IF(AND(academico!$H$28="Media",academico!$L$28="Moderado"),CONCATENATE("R",academico!$A$28),"")</f>
        <v/>
      </c>
      <c r="W24" s="253"/>
      <c r="X24" s="253" t="str">
        <f ca="1">IF(AND(academico!$H$34="Media",academico!$L$34="Moderado"),CONCATENATE("R",academico!$A$34),"")</f>
        <v/>
      </c>
      <c r="Y24" s="253"/>
      <c r="Z24" s="253" t="str">
        <f ca="1">IF(AND(academico!$H$40="Media",academico!$L$40="Moderado"),CONCATENATE("R",academico!$A$40),"")</f>
        <v/>
      </c>
      <c r="AA24" s="254"/>
      <c r="AB24" s="270" t="str">
        <f ca="1">IF(AND(academico!$H$28="Media",academico!$L$28="Mayor"),CONCATENATE("R",academico!$A$28),"")</f>
        <v/>
      </c>
      <c r="AC24" s="271"/>
      <c r="AD24" s="271" t="str">
        <f ca="1">IF(AND(academico!$H$34="Media",academico!$L$34="Mayor"),CONCATENATE("R",academico!$A$34),"")</f>
        <v/>
      </c>
      <c r="AE24" s="271"/>
      <c r="AF24" s="271" t="str">
        <f ca="1">IF(AND(academico!$H$40="Media",academico!$L$40="Mayor"),CONCATENATE("R",academico!$A$40),"")</f>
        <v/>
      </c>
      <c r="AG24" s="272"/>
      <c r="AH24" s="261" t="str">
        <f ca="1">IF(AND(academico!$H$28="Media",academico!$L$28="Catastrófico"),CONCATENATE("R",academico!$A$28),"")</f>
        <v/>
      </c>
      <c r="AI24" s="262"/>
      <c r="AJ24" s="262" t="str">
        <f ca="1">IF(AND(academico!$H$34="Media",academico!$L$34="Catastrófico"),CONCATENATE("R",academico!$A$34),"")</f>
        <v/>
      </c>
      <c r="AK24" s="262"/>
      <c r="AL24" s="262" t="str">
        <f ca="1">IF(AND(academico!$H$40="Media",academico!$L$40="Catastrófico"),CONCATENATE("R",academico!$A$40),"")</f>
        <v/>
      </c>
      <c r="AM24" s="263"/>
      <c r="AN24" s="83"/>
      <c r="AO24" s="313"/>
      <c r="AP24" s="314"/>
      <c r="AQ24" s="314"/>
      <c r="AR24" s="314"/>
      <c r="AS24" s="314"/>
      <c r="AT24" s="315"/>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90"/>
      <c r="C25" s="290"/>
      <c r="D25" s="291"/>
      <c r="E25" s="283"/>
      <c r="F25" s="284"/>
      <c r="G25" s="284"/>
      <c r="H25" s="284"/>
      <c r="I25" s="285"/>
      <c r="J25" s="252"/>
      <c r="K25" s="253"/>
      <c r="L25" s="253"/>
      <c r="M25" s="253"/>
      <c r="N25" s="253"/>
      <c r="O25" s="254"/>
      <c r="P25" s="252"/>
      <c r="Q25" s="253"/>
      <c r="R25" s="253"/>
      <c r="S25" s="253"/>
      <c r="T25" s="253"/>
      <c r="U25" s="254"/>
      <c r="V25" s="252"/>
      <c r="W25" s="253"/>
      <c r="X25" s="253"/>
      <c r="Y25" s="253"/>
      <c r="Z25" s="253"/>
      <c r="AA25" s="254"/>
      <c r="AB25" s="270"/>
      <c r="AC25" s="271"/>
      <c r="AD25" s="271"/>
      <c r="AE25" s="271"/>
      <c r="AF25" s="271"/>
      <c r="AG25" s="272"/>
      <c r="AH25" s="261"/>
      <c r="AI25" s="262"/>
      <c r="AJ25" s="262"/>
      <c r="AK25" s="262"/>
      <c r="AL25" s="262"/>
      <c r="AM25" s="263"/>
      <c r="AN25" s="83"/>
      <c r="AO25" s="313"/>
      <c r="AP25" s="314"/>
      <c r="AQ25" s="314"/>
      <c r="AR25" s="314"/>
      <c r="AS25" s="314"/>
      <c r="AT25" s="315"/>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90"/>
      <c r="C26" s="290"/>
      <c r="D26" s="291"/>
      <c r="E26" s="283"/>
      <c r="F26" s="284"/>
      <c r="G26" s="284"/>
      <c r="H26" s="284"/>
      <c r="I26" s="285"/>
      <c r="J26" s="252" t="str">
        <f ca="1">IF(AND(academico!$H$46="Media",academico!$L$46="Leve"),CONCATENATE("R",academico!$A$46),"")</f>
        <v/>
      </c>
      <c r="K26" s="253"/>
      <c r="L26" s="253" t="str">
        <f ca="1">IF(AND(academico!$H$52="Media",academico!$L$52="Leve"),CONCATENATE("R",academico!$A$52),"")</f>
        <v/>
      </c>
      <c r="M26" s="253"/>
      <c r="N26" s="253" t="str">
        <f ca="1">IF(AND(academico!$H$58="Media",academico!$L$58="Leve"),CONCATENATE("R",academico!$A$58),"")</f>
        <v/>
      </c>
      <c r="O26" s="254"/>
      <c r="P26" s="252" t="str">
        <f ca="1">IF(AND(academico!$H$46="Media",academico!$L$46="Menor"),CONCATENATE("R",academico!$A$46),"")</f>
        <v/>
      </c>
      <c r="Q26" s="253"/>
      <c r="R26" s="253" t="str">
        <f ca="1">IF(AND(academico!$H$52="Media",academico!$L$52="Menor"),CONCATENATE("R",academico!$A$52),"")</f>
        <v/>
      </c>
      <c r="S26" s="253"/>
      <c r="T26" s="253" t="str">
        <f ca="1">IF(AND(academico!$H$58="Media",academico!$L$58="Menor"),CONCATENATE("R",academico!$A$58),"")</f>
        <v/>
      </c>
      <c r="U26" s="254"/>
      <c r="V26" s="252" t="str">
        <f ca="1">IF(AND(academico!$H$46="Media",academico!$L$46="Moderado"),CONCATENATE("R",academico!$A$46),"")</f>
        <v/>
      </c>
      <c r="W26" s="253"/>
      <c r="X26" s="253" t="str">
        <f ca="1">IF(AND(academico!$H$52="Media",academico!$L$52="Moderado"),CONCATENATE("R",academico!$A$52),"")</f>
        <v/>
      </c>
      <c r="Y26" s="253"/>
      <c r="Z26" s="253" t="str">
        <f ca="1">IF(AND(academico!$H$58="Media",academico!$L$58="Moderado"),CONCATENATE("R",academico!$A$58),"")</f>
        <v/>
      </c>
      <c r="AA26" s="254"/>
      <c r="AB26" s="270" t="str">
        <f ca="1">IF(AND(academico!$H$46="Media",academico!$L$46="Mayor"),CONCATENATE("R",academico!$A$46),"")</f>
        <v/>
      </c>
      <c r="AC26" s="271"/>
      <c r="AD26" s="271" t="str">
        <f ca="1">IF(AND(academico!$H$52="Media",academico!$L$52="Mayor"),CONCATENATE("R",academico!$A$52),"")</f>
        <v/>
      </c>
      <c r="AE26" s="271"/>
      <c r="AF26" s="271" t="str">
        <f ca="1">IF(AND(academico!$H$58="Media",academico!$L$58="Mayor"),CONCATENATE("R",academico!$A$58),"")</f>
        <v/>
      </c>
      <c r="AG26" s="272"/>
      <c r="AH26" s="261" t="str">
        <f ca="1">IF(AND(academico!$H$46="Media",academico!$L$46="Catastrófico"),CONCATENATE("R",academico!$A$46),"")</f>
        <v/>
      </c>
      <c r="AI26" s="262"/>
      <c r="AJ26" s="262" t="str">
        <f ca="1">IF(AND(academico!$H$52="Media",academico!$L$52="Catastrófico"),CONCATENATE("R",academico!$A$52),"")</f>
        <v/>
      </c>
      <c r="AK26" s="262"/>
      <c r="AL26" s="262" t="str">
        <f ca="1">IF(AND(academico!$H$58="Media",academico!$L$58="Catastrófico"),CONCATENATE("R",academico!$A$58),"")</f>
        <v/>
      </c>
      <c r="AM26" s="263"/>
      <c r="AN26" s="83"/>
      <c r="AO26" s="313"/>
      <c r="AP26" s="314"/>
      <c r="AQ26" s="314"/>
      <c r="AR26" s="314"/>
      <c r="AS26" s="314"/>
      <c r="AT26" s="31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90"/>
      <c r="C27" s="290"/>
      <c r="D27" s="291"/>
      <c r="E27" s="283"/>
      <c r="F27" s="284"/>
      <c r="G27" s="284"/>
      <c r="H27" s="284"/>
      <c r="I27" s="285"/>
      <c r="J27" s="252"/>
      <c r="K27" s="253"/>
      <c r="L27" s="253"/>
      <c r="M27" s="253"/>
      <c r="N27" s="253"/>
      <c r="O27" s="254"/>
      <c r="P27" s="252"/>
      <c r="Q27" s="253"/>
      <c r="R27" s="253"/>
      <c r="S27" s="253"/>
      <c r="T27" s="253"/>
      <c r="U27" s="254"/>
      <c r="V27" s="252"/>
      <c r="W27" s="253"/>
      <c r="X27" s="253"/>
      <c r="Y27" s="253"/>
      <c r="Z27" s="253"/>
      <c r="AA27" s="254"/>
      <c r="AB27" s="270"/>
      <c r="AC27" s="271"/>
      <c r="AD27" s="271"/>
      <c r="AE27" s="271"/>
      <c r="AF27" s="271"/>
      <c r="AG27" s="272"/>
      <c r="AH27" s="261"/>
      <c r="AI27" s="262"/>
      <c r="AJ27" s="262"/>
      <c r="AK27" s="262"/>
      <c r="AL27" s="262"/>
      <c r="AM27" s="263"/>
      <c r="AN27" s="83"/>
      <c r="AO27" s="313"/>
      <c r="AP27" s="314"/>
      <c r="AQ27" s="314"/>
      <c r="AR27" s="314"/>
      <c r="AS27" s="314"/>
      <c r="AT27" s="315"/>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90"/>
      <c r="C28" s="290"/>
      <c r="D28" s="291"/>
      <c r="E28" s="283"/>
      <c r="F28" s="284"/>
      <c r="G28" s="284"/>
      <c r="H28" s="284"/>
      <c r="I28" s="285"/>
      <c r="J28" s="252" t="str">
        <f ca="1">IF(AND(academico!$H$64="Media",academico!$L$64="Leve"),CONCATENATE("R",academico!$A$64),"")</f>
        <v/>
      </c>
      <c r="K28" s="253"/>
      <c r="L28" s="253" t="str">
        <f>IF(AND(academico!$H$70="Media",academico!$L$70="Leve"),CONCATENATE("R",academico!$A$70),"")</f>
        <v/>
      </c>
      <c r="M28" s="253"/>
      <c r="N28" s="253" t="str">
        <f>IF(AND(academico!$H$76="Media",academico!$L$76="Leve"),CONCATENATE("R",academico!$A$76),"")</f>
        <v/>
      </c>
      <c r="O28" s="254"/>
      <c r="P28" s="252" t="str">
        <f ca="1">IF(AND(academico!$H$64="Media",academico!$L$64="Menor"),CONCATENATE("R",academico!$A$64),"")</f>
        <v/>
      </c>
      <c r="Q28" s="253"/>
      <c r="R28" s="253" t="str">
        <f>IF(AND(academico!$H$70="Media",academico!$L$70="Menor"),CONCATENATE("R",academico!$A$70),"")</f>
        <v/>
      </c>
      <c r="S28" s="253"/>
      <c r="T28" s="253" t="str">
        <f>IF(AND(academico!$H$76="Media",academico!$L$76="Menor"),CONCATENATE("R",academico!$A$76),"")</f>
        <v/>
      </c>
      <c r="U28" s="254"/>
      <c r="V28" s="252" t="str">
        <f ca="1">IF(AND(academico!$H$64="Media",academico!$L$64="Moderado"),CONCATENATE("R",academico!$A$64),"")</f>
        <v/>
      </c>
      <c r="W28" s="253"/>
      <c r="X28" s="253" t="str">
        <f>IF(AND(academico!$H$70="Media",academico!$L$70="Moderado"),CONCATENATE("R",academico!$A$70),"")</f>
        <v/>
      </c>
      <c r="Y28" s="253"/>
      <c r="Z28" s="253" t="str">
        <f>IF(AND(academico!$H$76="Media",academico!$L$76="Moderado"),CONCATENATE("R",academico!$A$76),"")</f>
        <v/>
      </c>
      <c r="AA28" s="254"/>
      <c r="AB28" s="270" t="str">
        <f ca="1">IF(AND(academico!$H$64="Media",academico!$L$64="Mayor"),CONCATENATE("R",academico!$A$64),"")</f>
        <v/>
      </c>
      <c r="AC28" s="271"/>
      <c r="AD28" s="271" t="str">
        <f>IF(AND(academico!$H$70="Media",academico!$L$70="Mayor"),CONCATENATE("R",academico!$A$70),"")</f>
        <v/>
      </c>
      <c r="AE28" s="271"/>
      <c r="AF28" s="271" t="str">
        <f>IF(AND(academico!$H$76="Media",academico!$L$76="Mayor"),CONCATENATE("R",academico!$A$76),"")</f>
        <v/>
      </c>
      <c r="AG28" s="272"/>
      <c r="AH28" s="261" t="str">
        <f ca="1">IF(AND(academico!$H$64="Media",academico!$L$64="Catastrófico"),CONCATENATE("R",academico!$A$64),"")</f>
        <v/>
      </c>
      <c r="AI28" s="262"/>
      <c r="AJ28" s="262" t="str">
        <f>IF(AND(academico!$H$70="Media",academico!$L$70="Catastrófico"),CONCATENATE("R",academico!$A$70),"")</f>
        <v/>
      </c>
      <c r="AK28" s="262"/>
      <c r="AL28" s="262" t="str">
        <f>IF(AND(academico!$H$76="Media",academico!$L$76="Catastrófico"),CONCATENATE("R",academico!$A$76),"")</f>
        <v/>
      </c>
      <c r="AM28" s="263"/>
      <c r="AN28" s="83"/>
      <c r="AO28" s="313"/>
      <c r="AP28" s="314"/>
      <c r="AQ28" s="314"/>
      <c r="AR28" s="314"/>
      <c r="AS28" s="314"/>
      <c r="AT28" s="315"/>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90"/>
      <c r="C29" s="290"/>
      <c r="D29" s="291"/>
      <c r="E29" s="286"/>
      <c r="F29" s="287"/>
      <c r="G29" s="287"/>
      <c r="H29" s="287"/>
      <c r="I29" s="288"/>
      <c r="J29" s="252"/>
      <c r="K29" s="253"/>
      <c r="L29" s="253"/>
      <c r="M29" s="253"/>
      <c r="N29" s="253"/>
      <c r="O29" s="254"/>
      <c r="P29" s="255"/>
      <c r="Q29" s="256"/>
      <c r="R29" s="256"/>
      <c r="S29" s="256"/>
      <c r="T29" s="256"/>
      <c r="U29" s="257"/>
      <c r="V29" s="255"/>
      <c r="W29" s="256"/>
      <c r="X29" s="256"/>
      <c r="Y29" s="256"/>
      <c r="Z29" s="256"/>
      <c r="AA29" s="257"/>
      <c r="AB29" s="273"/>
      <c r="AC29" s="274"/>
      <c r="AD29" s="274"/>
      <c r="AE29" s="274"/>
      <c r="AF29" s="274"/>
      <c r="AG29" s="275"/>
      <c r="AH29" s="264"/>
      <c r="AI29" s="265"/>
      <c r="AJ29" s="265"/>
      <c r="AK29" s="265"/>
      <c r="AL29" s="265"/>
      <c r="AM29" s="266"/>
      <c r="AN29" s="83"/>
      <c r="AO29" s="316"/>
      <c r="AP29" s="317"/>
      <c r="AQ29" s="317"/>
      <c r="AR29" s="317"/>
      <c r="AS29" s="317"/>
      <c r="AT29" s="31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90"/>
      <c r="C30" s="290"/>
      <c r="D30" s="291"/>
      <c r="E30" s="280" t="s">
        <v>114</v>
      </c>
      <c r="F30" s="281"/>
      <c r="G30" s="281"/>
      <c r="H30" s="281"/>
      <c r="I30" s="281"/>
      <c r="J30" s="249" t="str">
        <f ca="1">IF(AND(academico!$H$10="Baja",academico!$L$10="Leve"),CONCATENATE("R",academico!$A$10),"")</f>
        <v/>
      </c>
      <c r="K30" s="250"/>
      <c r="L30" s="250" t="str">
        <f ca="1">IF(AND(academico!$H$16="Baja",academico!$L$16="Leve"),CONCATENATE("R",academico!$A$16),"")</f>
        <v/>
      </c>
      <c r="M30" s="250"/>
      <c r="N30" s="250" t="str">
        <f ca="1">IF(AND(academico!$H$22="Baja",academico!$L$22="Leve"),CONCATENATE("R",academico!$A$22),"")</f>
        <v/>
      </c>
      <c r="O30" s="251"/>
      <c r="P30" s="259" t="str">
        <f ca="1">IF(AND(academico!$H$10="Baja",academico!$L$10="Menor"),CONCATENATE("R",academico!$A$10),"")</f>
        <v/>
      </c>
      <c r="Q30" s="259"/>
      <c r="R30" s="259" t="str">
        <f ca="1">IF(AND(academico!$H$16="Baja",academico!$L$16="Menor"),CONCATENATE("R",academico!$A$16),"")</f>
        <v/>
      </c>
      <c r="S30" s="259"/>
      <c r="T30" s="259" t="str">
        <f ca="1">IF(AND(academico!$H$22="Baja",academico!$L$22="Menor"),CONCATENATE("R",academico!$A$22),"")</f>
        <v/>
      </c>
      <c r="U30" s="260"/>
      <c r="V30" s="258" t="str">
        <f ca="1">IF(AND(academico!$H$10="Baja",academico!$L$10="Moderado"),CONCATENATE("R",academico!$A$10),"")</f>
        <v/>
      </c>
      <c r="W30" s="259"/>
      <c r="X30" s="259" t="str">
        <f ca="1">IF(AND(academico!$H$16="Baja",academico!$L$16="Moderado"),CONCATENATE("R",academico!$A$16),"")</f>
        <v/>
      </c>
      <c r="Y30" s="259"/>
      <c r="Z30" s="259" t="str">
        <f ca="1">IF(AND(academico!$H$22="Baja",academico!$L$22="Moderado"),CONCATENATE("R",academico!$A$22),"")</f>
        <v/>
      </c>
      <c r="AA30" s="260"/>
      <c r="AB30" s="276" t="str">
        <f ca="1">IF(AND(academico!$H$10="Baja",academico!$L$10="Mayor"),CONCATENATE("R",academico!$A$10),"")</f>
        <v/>
      </c>
      <c r="AC30" s="277"/>
      <c r="AD30" s="277" t="str">
        <f ca="1">IF(AND(academico!$H$16="Baja",academico!$L$16="Mayor"),CONCATENATE("R",academico!$A$16),"")</f>
        <v/>
      </c>
      <c r="AE30" s="277"/>
      <c r="AF30" s="277" t="str">
        <f ca="1">IF(AND(academico!$H$22="Baja",academico!$L$22="Mayor"),CONCATENATE("R",academico!$A$22),"")</f>
        <v/>
      </c>
      <c r="AG30" s="278"/>
      <c r="AH30" s="267" t="str">
        <f ca="1">IF(AND(academico!$H$10="Baja",academico!$L$10="Catastrófico"),CONCATENATE("R",academico!$A$10),"")</f>
        <v/>
      </c>
      <c r="AI30" s="268"/>
      <c r="AJ30" s="268" t="str">
        <f ca="1">IF(AND(academico!$H$16="Baja",academico!$L$16="Catastrófico"),CONCATENATE("R",academico!$A$16),"")</f>
        <v/>
      </c>
      <c r="AK30" s="268"/>
      <c r="AL30" s="268" t="str">
        <f ca="1">IF(AND(academico!$H$22="Baja",academico!$L$22="Catastrófico"),CONCATENATE("R",academico!$A$22),"")</f>
        <v/>
      </c>
      <c r="AM30" s="269"/>
      <c r="AN30" s="83"/>
      <c r="AO30" s="319" t="s">
        <v>82</v>
      </c>
      <c r="AP30" s="320"/>
      <c r="AQ30" s="320"/>
      <c r="AR30" s="320"/>
      <c r="AS30" s="320"/>
      <c r="AT30" s="321"/>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90"/>
      <c r="C31" s="290"/>
      <c r="D31" s="291"/>
      <c r="E31" s="283"/>
      <c r="F31" s="284"/>
      <c r="G31" s="284"/>
      <c r="H31" s="284"/>
      <c r="I31" s="284"/>
      <c r="J31" s="243"/>
      <c r="K31" s="244"/>
      <c r="L31" s="244"/>
      <c r="M31" s="244"/>
      <c r="N31" s="244"/>
      <c r="O31" s="245"/>
      <c r="P31" s="253"/>
      <c r="Q31" s="253"/>
      <c r="R31" s="253"/>
      <c r="S31" s="253"/>
      <c r="T31" s="253"/>
      <c r="U31" s="254"/>
      <c r="V31" s="252"/>
      <c r="W31" s="253"/>
      <c r="X31" s="253"/>
      <c r="Y31" s="253"/>
      <c r="Z31" s="253"/>
      <c r="AA31" s="254"/>
      <c r="AB31" s="270"/>
      <c r="AC31" s="271"/>
      <c r="AD31" s="271"/>
      <c r="AE31" s="271"/>
      <c r="AF31" s="271"/>
      <c r="AG31" s="272"/>
      <c r="AH31" s="261"/>
      <c r="AI31" s="262"/>
      <c r="AJ31" s="262"/>
      <c r="AK31" s="262"/>
      <c r="AL31" s="262"/>
      <c r="AM31" s="263"/>
      <c r="AN31" s="83"/>
      <c r="AO31" s="322"/>
      <c r="AP31" s="323"/>
      <c r="AQ31" s="323"/>
      <c r="AR31" s="323"/>
      <c r="AS31" s="323"/>
      <c r="AT31" s="324"/>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90"/>
      <c r="C32" s="290"/>
      <c r="D32" s="291"/>
      <c r="E32" s="283"/>
      <c r="F32" s="284"/>
      <c r="G32" s="284"/>
      <c r="H32" s="284"/>
      <c r="I32" s="284"/>
      <c r="J32" s="243" t="str">
        <f ca="1">IF(AND(academico!$H$28="Baja",academico!$L$28="Leve"),CONCATENATE("R",academico!$A$28),"")</f>
        <v/>
      </c>
      <c r="K32" s="244"/>
      <c r="L32" s="244" t="str">
        <f ca="1">IF(AND(academico!$H$34="Baja",academico!$L$34="Leve"),CONCATENATE("R",academico!$A$34),"")</f>
        <v/>
      </c>
      <c r="M32" s="244"/>
      <c r="N32" s="244" t="str">
        <f ca="1">IF(AND(academico!$H$40="Baja",academico!$L$40="Leve"),CONCATENATE("R",academico!$A$40),"")</f>
        <v/>
      </c>
      <c r="O32" s="245"/>
      <c r="P32" s="253" t="str">
        <f ca="1">IF(AND(academico!$H$28="Baja",academico!$L$28="Menor"),CONCATENATE("R",academico!$A$28),"")</f>
        <v/>
      </c>
      <c r="Q32" s="253"/>
      <c r="R32" s="253" t="str">
        <f ca="1">IF(AND(academico!$H$34="Baja",academico!$L$34="Menor"),CONCATENATE("R",academico!$A$34),"")</f>
        <v/>
      </c>
      <c r="S32" s="253"/>
      <c r="T32" s="253" t="str">
        <f ca="1">IF(AND(academico!$H$40="Baja",academico!$L$40="Menor"),CONCATENATE("R",academico!$A$40),"")</f>
        <v/>
      </c>
      <c r="U32" s="254"/>
      <c r="V32" s="252" t="str">
        <f ca="1">IF(AND(academico!$H$28="Baja",academico!$L$28="Moderado"),CONCATENATE("R",academico!$A$28),"")</f>
        <v/>
      </c>
      <c r="W32" s="253"/>
      <c r="X32" s="253" t="str">
        <f ca="1">IF(AND(academico!$H$34="Baja",academico!$L$34="Moderado"),CONCATENATE("R",academico!$A$34),"")</f>
        <v/>
      </c>
      <c r="Y32" s="253"/>
      <c r="Z32" s="253" t="str">
        <f ca="1">IF(AND(academico!$H$40="Baja",academico!$L$40="Moderado"),CONCATENATE("R",academico!$A$40),"")</f>
        <v/>
      </c>
      <c r="AA32" s="254"/>
      <c r="AB32" s="270" t="str">
        <f ca="1">IF(AND(academico!$H$28="Baja",academico!$L$28="Mayor"),CONCATENATE("R",academico!$A$28),"")</f>
        <v/>
      </c>
      <c r="AC32" s="271"/>
      <c r="AD32" s="271" t="str">
        <f ca="1">IF(AND(academico!$H$34="Baja",academico!$L$34="Mayor"),CONCATENATE("R",academico!$A$34),"")</f>
        <v/>
      </c>
      <c r="AE32" s="271"/>
      <c r="AF32" s="271" t="str">
        <f ca="1">IF(AND(academico!$H$40="Baja",academico!$L$40="Mayor"),CONCATENATE("R",academico!$A$40),"")</f>
        <v/>
      </c>
      <c r="AG32" s="272"/>
      <c r="AH32" s="261" t="str">
        <f ca="1">IF(AND(academico!$H$28="Baja",academico!$L$28="Catastrófico"),CONCATENATE("R",academico!$A$28),"")</f>
        <v/>
      </c>
      <c r="AI32" s="262"/>
      <c r="AJ32" s="262" t="str">
        <f ca="1">IF(AND(academico!$H$34="Baja",academico!$L$34="Catastrófico"),CONCATENATE("R",academico!$A$34),"")</f>
        <v/>
      </c>
      <c r="AK32" s="262"/>
      <c r="AL32" s="262" t="str">
        <f ca="1">IF(AND(academico!$H$40="Baja",academico!$L$40="Catastrófico"),CONCATENATE("R",academico!$A$40),"")</f>
        <v/>
      </c>
      <c r="AM32" s="263"/>
      <c r="AN32" s="83"/>
      <c r="AO32" s="322"/>
      <c r="AP32" s="323"/>
      <c r="AQ32" s="323"/>
      <c r="AR32" s="323"/>
      <c r="AS32" s="323"/>
      <c r="AT32" s="324"/>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90"/>
      <c r="C33" s="290"/>
      <c r="D33" s="291"/>
      <c r="E33" s="283"/>
      <c r="F33" s="284"/>
      <c r="G33" s="284"/>
      <c r="H33" s="284"/>
      <c r="I33" s="284"/>
      <c r="J33" s="243"/>
      <c r="K33" s="244"/>
      <c r="L33" s="244"/>
      <c r="M33" s="244"/>
      <c r="N33" s="244"/>
      <c r="O33" s="245"/>
      <c r="P33" s="253"/>
      <c r="Q33" s="253"/>
      <c r="R33" s="253"/>
      <c r="S33" s="253"/>
      <c r="T33" s="253"/>
      <c r="U33" s="254"/>
      <c r="V33" s="252"/>
      <c r="W33" s="253"/>
      <c r="X33" s="253"/>
      <c r="Y33" s="253"/>
      <c r="Z33" s="253"/>
      <c r="AA33" s="254"/>
      <c r="AB33" s="270"/>
      <c r="AC33" s="271"/>
      <c r="AD33" s="271"/>
      <c r="AE33" s="271"/>
      <c r="AF33" s="271"/>
      <c r="AG33" s="272"/>
      <c r="AH33" s="261"/>
      <c r="AI33" s="262"/>
      <c r="AJ33" s="262"/>
      <c r="AK33" s="262"/>
      <c r="AL33" s="262"/>
      <c r="AM33" s="263"/>
      <c r="AN33" s="83"/>
      <c r="AO33" s="322"/>
      <c r="AP33" s="323"/>
      <c r="AQ33" s="323"/>
      <c r="AR33" s="323"/>
      <c r="AS33" s="323"/>
      <c r="AT33" s="324"/>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90"/>
      <c r="C34" s="290"/>
      <c r="D34" s="291"/>
      <c r="E34" s="283"/>
      <c r="F34" s="284"/>
      <c r="G34" s="284"/>
      <c r="H34" s="284"/>
      <c r="I34" s="284"/>
      <c r="J34" s="243" t="str">
        <f ca="1">IF(AND(academico!$H$46="Baja",academico!$L$46="Leve"),CONCATENATE("R",academico!$A$46),"")</f>
        <v/>
      </c>
      <c r="K34" s="244"/>
      <c r="L34" s="244" t="str">
        <f ca="1">IF(AND(academico!$H$52="Baja",academico!$L$52="Leve"),CONCATENATE("R",academico!$A$52),"")</f>
        <v/>
      </c>
      <c r="M34" s="244"/>
      <c r="N34" s="244" t="str">
        <f ca="1">IF(AND(academico!$H$58="Baja",academico!$L$58="Leve"),CONCATENATE("R",academico!$A$58),"")</f>
        <v/>
      </c>
      <c r="O34" s="245"/>
      <c r="P34" s="253" t="str">
        <f ca="1">IF(AND(academico!$H$46="Baja",academico!$L$46="Menor"),CONCATENATE("R",academico!$A$46),"")</f>
        <v/>
      </c>
      <c r="Q34" s="253"/>
      <c r="R34" s="253" t="str">
        <f ca="1">IF(AND(academico!$H$52="Baja",academico!$L$52="Menor"),CONCATENATE("R",academico!$A$52),"")</f>
        <v/>
      </c>
      <c r="S34" s="253"/>
      <c r="T34" s="253" t="str">
        <f ca="1">IF(AND(academico!$H$58="Baja",academico!$L$58="Menor"),CONCATENATE("R",academico!$A$58),"")</f>
        <v/>
      </c>
      <c r="U34" s="254"/>
      <c r="V34" s="252" t="str">
        <f ca="1">IF(AND(academico!$H$46="Baja",academico!$L$46="Moderado"),CONCATENATE("R",academico!$A$46),"")</f>
        <v/>
      </c>
      <c r="W34" s="253"/>
      <c r="X34" s="253" t="str">
        <f ca="1">IF(AND(academico!$H$52="Baja",academico!$L$52="Moderado"),CONCATENATE("R",academico!$A$52),"")</f>
        <v/>
      </c>
      <c r="Y34" s="253"/>
      <c r="Z34" s="253" t="str">
        <f ca="1">IF(AND(academico!$H$58="Baja",academico!$L$58="Moderado"),CONCATENATE("R",academico!$A$58),"")</f>
        <v/>
      </c>
      <c r="AA34" s="254"/>
      <c r="AB34" s="270" t="str">
        <f ca="1">IF(AND(academico!$H$46="Baja",academico!$L$46="Mayor"),CONCATENATE("R",academico!$A$46),"")</f>
        <v/>
      </c>
      <c r="AC34" s="271"/>
      <c r="AD34" s="271" t="str">
        <f ca="1">IF(AND(academico!$H$52="Baja",academico!$L$52="Mayor"),CONCATENATE("R",academico!$A$52),"")</f>
        <v/>
      </c>
      <c r="AE34" s="271"/>
      <c r="AF34" s="271" t="str">
        <f ca="1">IF(AND(academico!$H$58="Baja",academico!$L$58="Mayor"),CONCATENATE("R",academico!$A$58),"")</f>
        <v/>
      </c>
      <c r="AG34" s="272"/>
      <c r="AH34" s="261" t="str">
        <f ca="1">IF(AND(academico!$H$46="Baja",academico!$L$46="Catastrófico"),CONCATENATE("R",academico!$A$46),"")</f>
        <v/>
      </c>
      <c r="AI34" s="262"/>
      <c r="AJ34" s="262" t="str">
        <f ca="1">IF(AND(academico!$H$52="Baja",academico!$L$52="Catastrófico"),CONCATENATE("R",academico!$A$52),"")</f>
        <v/>
      </c>
      <c r="AK34" s="262"/>
      <c r="AL34" s="262" t="str">
        <f ca="1">IF(AND(academico!$H$58="Baja",academico!$L$58="Catastrófico"),CONCATENATE("R",academico!$A$58),"")</f>
        <v/>
      </c>
      <c r="AM34" s="263"/>
      <c r="AN34" s="83"/>
      <c r="AO34" s="322"/>
      <c r="AP34" s="323"/>
      <c r="AQ34" s="323"/>
      <c r="AR34" s="323"/>
      <c r="AS34" s="323"/>
      <c r="AT34" s="324"/>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90"/>
      <c r="C35" s="290"/>
      <c r="D35" s="291"/>
      <c r="E35" s="283"/>
      <c r="F35" s="284"/>
      <c r="G35" s="284"/>
      <c r="H35" s="284"/>
      <c r="I35" s="284"/>
      <c r="J35" s="243"/>
      <c r="K35" s="244"/>
      <c r="L35" s="244"/>
      <c r="M35" s="244"/>
      <c r="N35" s="244"/>
      <c r="O35" s="245"/>
      <c r="P35" s="253"/>
      <c r="Q35" s="253"/>
      <c r="R35" s="253"/>
      <c r="S35" s="253"/>
      <c r="T35" s="253"/>
      <c r="U35" s="254"/>
      <c r="V35" s="252"/>
      <c r="W35" s="253"/>
      <c r="X35" s="253"/>
      <c r="Y35" s="253"/>
      <c r="Z35" s="253"/>
      <c r="AA35" s="254"/>
      <c r="AB35" s="270"/>
      <c r="AC35" s="271"/>
      <c r="AD35" s="271"/>
      <c r="AE35" s="271"/>
      <c r="AF35" s="271"/>
      <c r="AG35" s="272"/>
      <c r="AH35" s="261"/>
      <c r="AI35" s="262"/>
      <c r="AJ35" s="262"/>
      <c r="AK35" s="262"/>
      <c r="AL35" s="262"/>
      <c r="AM35" s="263"/>
      <c r="AN35" s="83"/>
      <c r="AO35" s="322"/>
      <c r="AP35" s="323"/>
      <c r="AQ35" s="323"/>
      <c r="AR35" s="323"/>
      <c r="AS35" s="323"/>
      <c r="AT35" s="324"/>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90"/>
      <c r="C36" s="290"/>
      <c r="D36" s="291"/>
      <c r="E36" s="283"/>
      <c r="F36" s="284"/>
      <c r="G36" s="284"/>
      <c r="H36" s="284"/>
      <c r="I36" s="284"/>
      <c r="J36" s="243" t="str">
        <f ca="1">IF(AND(academico!$H$64="Baja",academico!$L$64="Leve"),CONCATENATE("R",academico!$A$64),"")</f>
        <v/>
      </c>
      <c r="K36" s="244"/>
      <c r="L36" s="244" t="str">
        <f>IF(AND(academico!$H$70="Baja",academico!$L$70="Leve"),CONCATENATE("R",academico!$A$70),"")</f>
        <v/>
      </c>
      <c r="M36" s="244"/>
      <c r="N36" s="244" t="str">
        <f>IF(AND(academico!$H$76="Baja",academico!$L$76="Leve"),CONCATENATE("R",academico!$A$76),"")</f>
        <v/>
      </c>
      <c r="O36" s="245"/>
      <c r="P36" s="253" t="str">
        <f ca="1">IF(AND(academico!$H$64="Baja",academico!$L$64="Menor"),CONCATENATE("R",academico!$A$64),"")</f>
        <v/>
      </c>
      <c r="Q36" s="253"/>
      <c r="R36" s="253" t="str">
        <f>IF(AND(academico!$H$70="Baja",academico!$L$70="Menor"),CONCATENATE("R",academico!$A$70),"")</f>
        <v/>
      </c>
      <c r="S36" s="253"/>
      <c r="T36" s="253" t="str">
        <f>IF(AND(academico!$H$76="Baja",academico!$L$76="Menor"),CONCATENATE("R",academico!$A$76),"")</f>
        <v/>
      </c>
      <c r="U36" s="254"/>
      <c r="V36" s="252" t="str">
        <f ca="1">IF(AND(academico!$H$64="Baja",academico!$L$64="Moderado"),CONCATENATE("R",academico!$A$64),"")</f>
        <v/>
      </c>
      <c r="W36" s="253"/>
      <c r="X36" s="253" t="str">
        <f>IF(AND(academico!$H$70="Baja",academico!$L$70="Moderado"),CONCATENATE("R",academico!$A$70),"")</f>
        <v/>
      </c>
      <c r="Y36" s="253"/>
      <c r="Z36" s="253" t="str">
        <f>IF(AND(academico!$H$76="Baja",academico!$L$76="Moderado"),CONCATENATE("R",academico!$A$76),"")</f>
        <v/>
      </c>
      <c r="AA36" s="254"/>
      <c r="AB36" s="270" t="str">
        <f ca="1">IF(AND(academico!$H$64="Baja",academico!$L$64="Mayor"),CONCATENATE("R",academico!$A$64),"")</f>
        <v/>
      </c>
      <c r="AC36" s="271"/>
      <c r="AD36" s="271" t="str">
        <f>IF(AND(academico!$H$70="Baja",academico!$L$70="Mayor"),CONCATENATE("R",academico!$A$70),"")</f>
        <v/>
      </c>
      <c r="AE36" s="271"/>
      <c r="AF36" s="271" t="str">
        <f>IF(AND(academico!$H$76="Baja",academico!$L$76="Mayor"),CONCATENATE("R",academico!$A$76),"")</f>
        <v/>
      </c>
      <c r="AG36" s="272"/>
      <c r="AH36" s="261" t="str">
        <f ca="1">IF(AND(academico!$H$64="Baja",academico!$L$64="Catastrófico"),CONCATENATE("R",academico!$A$64),"")</f>
        <v/>
      </c>
      <c r="AI36" s="262"/>
      <c r="AJ36" s="262" t="str">
        <f>IF(AND(academico!$H$70="Baja",academico!$L$70="Catastrófico"),CONCATENATE("R",academico!$A$70),"")</f>
        <v/>
      </c>
      <c r="AK36" s="262"/>
      <c r="AL36" s="262" t="str">
        <f>IF(AND(academico!$H$76="Baja",academico!$L$76="Catastrófico"),CONCATENATE("R",academico!$A$76),"")</f>
        <v/>
      </c>
      <c r="AM36" s="263"/>
      <c r="AN36" s="83"/>
      <c r="AO36" s="322"/>
      <c r="AP36" s="323"/>
      <c r="AQ36" s="323"/>
      <c r="AR36" s="323"/>
      <c r="AS36" s="323"/>
      <c r="AT36" s="324"/>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90"/>
      <c r="C37" s="290"/>
      <c r="D37" s="291"/>
      <c r="E37" s="286"/>
      <c r="F37" s="287"/>
      <c r="G37" s="287"/>
      <c r="H37" s="287"/>
      <c r="I37" s="287"/>
      <c r="J37" s="246"/>
      <c r="K37" s="247"/>
      <c r="L37" s="247"/>
      <c r="M37" s="247"/>
      <c r="N37" s="247"/>
      <c r="O37" s="248"/>
      <c r="P37" s="256"/>
      <c r="Q37" s="256"/>
      <c r="R37" s="256"/>
      <c r="S37" s="256"/>
      <c r="T37" s="256"/>
      <c r="U37" s="257"/>
      <c r="V37" s="255"/>
      <c r="W37" s="256"/>
      <c r="X37" s="256"/>
      <c r="Y37" s="256"/>
      <c r="Z37" s="256"/>
      <c r="AA37" s="257"/>
      <c r="AB37" s="273"/>
      <c r="AC37" s="274"/>
      <c r="AD37" s="274"/>
      <c r="AE37" s="274"/>
      <c r="AF37" s="274"/>
      <c r="AG37" s="275"/>
      <c r="AH37" s="264"/>
      <c r="AI37" s="265"/>
      <c r="AJ37" s="265"/>
      <c r="AK37" s="265"/>
      <c r="AL37" s="265"/>
      <c r="AM37" s="266"/>
      <c r="AN37" s="83"/>
      <c r="AO37" s="325"/>
      <c r="AP37" s="326"/>
      <c r="AQ37" s="326"/>
      <c r="AR37" s="326"/>
      <c r="AS37" s="326"/>
      <c r="AT37" s="327"/>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90"/>
      <c r="C38" s="290"/>
      <c r="D38" s="291"/>
      <c r="E38" s="280" t="s">
        <v>113</v>
      </c>
      <c r="F38" s="281"/>
      <c r="G38" s="281"/>
      <c r="H38" s="281"/>
      <c r="I38" s="282"/>
      <c r="J38" s="249" t="str">
        <f ca="1">IF(AND(academico!$H$10="Muy Baja",academico!$L$10="Leve"),CONCATENATE("R",academico!$A$10),"")</f>
        <v/>
      </c>
      <c r="K38" s="250"/>
      <c r="L38" s="250" t="str">
        <f ca="1">IF(AND(academico!$H$16="Muy Baja",academico!$L$16="Leve"),CONCATENATE("R",academico!$A$16),"")</f>
        <v/>
      </c>
      <c r="M38" s="250"/>
      <c r="N38" s="250" t="str">
        <f ca="1">IF(AND(academico!$H$22="Muy Baja",academico!$L$22="Leve"),CONCATENATE("R",academico!$A$22),"")</f>
        <v/>
      </c>
      <c r="O38" s="251"/>
      <c r="P38" s="249" t="str">
        <f ca="1">IF(AND(academico!$H$10="Muy Baja",academico!$L$10="Menor"),CONCATENATE("R",academico!$A$10),"")</f>
        <v/>
      </c>
      <c r="Q38" s="250"/>
      <c r="R38" s="250" t="str">
        <f ca="1">IF(AND(academico!$H$16="Muy Baja",academico!$L$16="Menor"),CONCATENATE("R",academico!$A$16),"")</f>
        <v/>
      </c>
      <c r="S38" s="250"/>
      <c r="T38" s="250" t="str">
        <f ca="1">IF(AND(academico!$H$22="Muy Baja",academico!$L$22="Menor"),CONCATENATE("R",academico!$A$22),"")</f>
        <v/>
      </c>
      <c r="U38" s="251"/>
      <c r="V38" s="258" t="str">
        <f ca="1">IF(AND(academico!$H$10="Muy Baja",academico!$L$10="Moderado"),CONCATENATE("R",academico!$A$10),"")</f>
        <v/>
      </c>
      <c r="W38" s="259"/>
      <c r="X38" s="259" t="str">
        <f ca="1">IF(AND(academico!$H$16="Muy Baja",academico!$L$16="Moderado"),CONCATENATE("R",academico!$A$16),"")</f>
        <v/>
      </c>
      <c r="Y38" s="259"/>
      <c r="Z38" s="259" t="str">
        <f ca="1">IF(AND(academico!$H$22="Muy Baja",academico!$L$22="Moderado"),CONCATENATE("R",academico!$A$22),"")</f>
        <v/>
      </c>
      <c r="AA38" s="260"/>
      <c r="AB38" s="276" t="str">
        <f ca="1">IF(AND(academico!$H$10="Muy Baja",academico!$L$10="Mayor"),CONCATENATE("R",academico!$A$10),"")</f>
        <v/>
      </c>
      <c r="AC38" s="277"/>
      <c r="AD38" s="277" t="str">
        <f ca="1">IF(AND(academico!$H$16="Muy Baja",academico!$L$16="Mayor"),CONCATENATE("R",academico!$A$16),"")</f>
        <v/>
      </c>
      <c r="AE38" s="277"/>
      <c r="AF38" s="277" t="str">
        <f ca="1">IF(AND(academico!$H$22="Muy Baja",academico!$L$22="Mayor"),CONCATENATE("R",academico!$A$22),"")</f>
        <v/>
      </c>
      <c r="AG38" s="278"/>
      <c r="AH38" s="267" t="str">
        <f ca="1">IF(AND(academico!$H$10="Muy Baja",academico!$L$10="Catastrófico"),CONCATENATE("R",academico!$A$10),"")</f>
        <v/>
      </c>
      <c r="AI38" s="268"/>
      <c r="AJ38" s="268" t="str">
        <f ca="1">IF(AND(academico!$H$16="Muy Baja",academico!$L$16="Catastrófico"),CONCATENATE("R",academico!$A$16),"")</f>
        <v/>
      </c>
      <c r="AK38" s="268"/>
      <c r="AL38" s="268" t="str">
        <f ca="1">IF(AND(academico!$H$22="Muy Baja",academico!$L$22="Catastrófico"),CONCATENATE("R",academico!$A$22),"")</f>
        <v/>
      </c>
      <c r="AM38" s="269"/>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90"/>
      <c r="C39" s="290"/>
      <c r="D39" s="291"/>
      <c r="E39" s="283"/>
      <c r="F39" s="284"/>
      <c r="G39" s="284"/>
      <c r="H39" s="284"/>
      <c r="I39" s="285"/>
      <c r="J39" s="243"/>
      <c r="K39" s="244"/>
      <c r="L39" s="244"/>
      <c r="M39" s="244"/>
      <c r="N39" s="244"/>
      <c r="O39" s="245"/>
      <c r="P39" s="243"/>
      <c r="Q39" s="244"/>
      <c r="R39" s="244"/>
      <c r="S39" s="244"/>
      <c r="T39" s="244"/>
      <c r="U39" s="245"/>
      <c r="V39" s="252"/>
      <c r="W39" s="253"/>
      <c r="X39" s="253"/>
      <c r="Y39" s="253"/>
      <c r="Z39" s="253"/>
      <c r="AA39" s="254"/>
      <c r="AB39" s="270"/>
      <c r="AC39" s="271"/>
      <c r="AD39" s="271"/>
      <c r="AE39" s="271"/>
      <c r="AF39" s="271"/>
      <c r="AG39" s="272"/>
      <c r="AH39" s="261"/>
      <c r="AI39" s="262"/>
      <c r="AJ39" s="262"/>
      <c r="AK39" s="262"/>
      <c r="AL39" s="262"/>
      <c r="AM39" s="26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90"/>
      <c r="C40" s="290"/>
      <c r="D40" s="291"/>
      <c r="E40" s="283"/>
      <c r="F40" s="284"/>
      <c r="G40" s="284"/>
      <c r="H40" s="284"/>
      <c r="I40" s="285"/>
      <c r="J40" s="243" t="str">
        <f ca="1">IF(AND(academico!$H$28="Muy Baja",academico!$L$28="Leve"),CONCATENATE("R",academico!$A$28),"")</f>
        <v/>
      </c>
      <c r="K40" s="244"/>
      <c r="L40" s="244" t="str">
        <f ca="1">IF(AND(academico!$H$34="Muy Baja",academico!$L$34="Leve"),CONCATENATE("R",academico!$A$34),"")</f>
        <v/>
      </c>
      <c r="M40" s="244"/>
      <c r="N40" s="244" t="str">
        <f ca="1">IF(AND(academico!$H$40="Muy Baja",academico!$L$40="Leve"),CONCATENATE("R",academico!$A$40),"")</f>
        <v/>
      </c>
      <c r="O40" s="245"/>
      <c r="P40" s="243" t="str">
        <f ca="1">IF(AND(academico!$H$28="Muy Baja",academico!$L$28="Menor"),CONCATENATE("R",academico!$A$28),"")</f>
        <v/>
      </c>
      <c r="Q40" s="244"/>
      <c r="R40" s="244" t="str">
        <f ca="1">IF(AND(academico!$H$34="Muy Baja",academico!$L$34="Menor"),CONCATENATE("R",academico!$A$34),"")</f>
        <v/>
      </c>
      <c r="S40" s="244"/>
      <c r="T40" s="244" t="str">
        <f ca="1">IF(AND(academico!$H$40="Muy Baja",academico!$L$40="Menor"),CONCATENATE("R",academico!$A$40),"")</f>
        <v/>
      </c>
      <c r="U40" s="245"/>
      <c r="V40" s="252" t="str">
        <f ca="1">IF(AND(academico!$H$28="Muy Baja",academico!$L$28="Moderado"),CONCATENATE("R",academico!$A$28),"")</f>
        <v/>
      </c>
      <c r="W40" s="253"/>
      <c r="X40" s="253" t="str">
        <f ca="1">IF(AND(academico!$H$34="Muy Baja",academico!$L$34="Moderado"),CONCATENATE("R",academico!$A$34),"")</f>
        <v/>
      </c>
      <c r="Y40" s="253"/>
      <c r="Z40" s="253" t="str">
        <f ca="1">IF(AND(academico!$H$40="Muy Baja",academico!$L$40="Moderado"),CONCATENATE("R",academico!$A$40),"")</f>
        <v/>
      </c>
      <c r="AA40" s="254"/>
      <c r="AB40" s="270" t="str">
        <f ca="1">IF(AND(academico!$H$28="Muy Baja",academico!$L$28="Mayor"),CONCATENATE("R",academico!$A$28),"")</f>
        <v/>
      </c>
      <c r="AC40" s="271"/>
      <c r="AD40" s="271" t="str">
        <f ca="1">IF(AND(academico!$H$34="Muy Baja",academico!$L$34="Mayor"),CONCATENATE("R",academico!$A$34),"")</f>
        <v/>
      </c>
      <c r="AE40" s="271"/>
      <c r="AF40" s="271" t="str">
        <f ca="1">IF(AND(academico!$H$40="Muy Baja",academico!$L$40="Mayor"),CONCATENATE("R",academico!$A$40),"")</f>
        <v/>
      </c>
      <c r="AG40" s="272"/>
      <c r="AH40" s="261" t="str">
        <f ca="1">IF(AND(academico!$H$28="Muy Baja",academico!$L$28="Catastrófico"),CONCATENATE("R",academico!$A$28),"")</f>
        <v/>
      </c>
      <c r="AI40" s="262"/>
      <c r="AJ40" s="262" t="str">
        <f ca="1">IF(AND(academico!$H$34="Muy Baja",academico!$L$34="Catastrófico"),CONCATENATE("R",academico!$A$34),"")</f>
        <v/>
      </c>
      <c r="AK40" s="262"/>
      <c r="AL40" s="262" t="str">
        <f ca="1">IF(AND(academico!$H$40="Muy Baja",academico!$L$40="Catastrófico"),CONCATENATE("R",academico!$A$40),"")</f>
        <v/>
      </c>
      <c r="AM40" s="26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90"/>
      <c r="C41" s="290"/>
      <c r="D41" s="291"/>
      <c r="E41" s="283"/>
      <c r="F41" s="284"/>
      <c r="G41" s="284"/>
      <c r="H41" s="284"/>
      <c r="I41" s="285"/>
      <c r="J41" s="243"/>
      <c r="K41" s="244"/>
      <c r="L41" s="244"/>
      <c r="M41" s="244"/>
      <c r="N41" s="244"/>
      <c r="O41" s="245"/>
      <c r="P41" s="243"/>
      <c r="Q41" s="244"/>
      <c r="R41" s="244"/>
      <c r="S41" s="244"/>
      <c r="T41" s="244"/>
      <c r="U41" s="245"/>
      <c r="V41" s="252"/>
      <c r="W41" s="253"/>
      <c r="X41" s="253"/>
      <c r="Y41" s="253"/>
      <c r="Z41" s="253"/>
      <c r="AA41" s="254"/>
      <c r="AB41" s="270"/>
      <c r="AC41" s="271"/>
      <c r="AD41" s="271"/>
      <c r="AE41" s="271"/>
      <c r="AF41" s="271"/>
      <c r="AG41" s="272"/>
      <c r="AH41" s="261"/>
      <c r="AI41" s="262"/>
      <c r="AJ41" s="262"/>
      <c r="AK41" s="262"/>
      <c r="AL41" s="262"/>
      <c r="AM41" s="26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90"/>
      <c r="C42" s="290"/>
      <c r="D42" s="291"/>
      <c r="E42" s="283"/>
      <c r="F42" s="284"/>
      <c r="G42" s="284"/>
      <c r="H42" s="284"/>
      <c r="I42" s="285"/>
      <c r="J42" s="243" t="str">
        <f ca="1">IF(AND(academico!$H$46="Muy Baja",academico!$L$46="Leve"),CONCATENATE("R",academico!$A$46),"")</f>
        <v/>
      </c>
      <c r="K42" s="244"/>
      <c r="L42" s="244" t="str">
        <f ca="1">IF(AND(academico!$H$52="Muy Baja",academico!$L$52="Leve"),CONCATENATE("R",academico!$A$52),"")</f>
        <v/>
      </c>
      <c r="M42" s="244"/>
      <c r="N42" s="244" t="str">
        <f ca="1">IF(AND(academico!$H$58="Muy Baja",academico!$L$58="Leve"),CONCATENATE("R",academico!$A$58),"")</f>
        <v/>
      </c>
      <c r="O42" s="245"/>
      <c r="P42" s="243" t="str">
        <f ca="1">IF(AND(academico!$H$46="Muy Baja",academico!$L$46="Menor"),CONCATENATE("R",academico!$A$46),"")</f>
        <v/>
      </c>
      <c r="Q42" s="244"/>
      <c r="R42" s="244" t="str">
        <f ca="1">IF(AND(academico!$H$52="Muy Baja",academico!$L$52="Menor"),CONCATENATE("R",academico!$A$52),"")</f>
        <v/>
      </c>
      <c r="S42" s="244"/>
      <c r="T42" s="244" t="str">
        <f ca="1">IF(AND(academico!$H$58="Muy Baja",academico!$L$58="Menor"),CONCATENATE("R",academico!$A$58),"")</f>
        <v/>
      </c>
      <c r="U42" s="245"/>
      <c r="V42" s="252" t="str">
        <f ca="1">IF(AND(academico!$H$46="Muy Baja",academico!$L$46="Moderado"),CONCATENATE("R",academico!$A$46),"")</f>
        <v/>
      </c>
      <c r="W42" s="253"/>
      <c r="X42" s="253" t="str">
        <f ca="1">IF(AND(academico!$H$52="Muy Baja",academico!$L$52="Moderado"),CONCATENATE("R",academico!$A$52),"")</f>
        <v/>
      </c>
      <c r="Y42" s="253"/>
      <c r="Z42" s="253" t="str">
        <f ca="1">IF(AND(academico!$H$58="Muy Baja",academico!$L$58="Moderado"),CONCATENATE("R",academico!$A$58),"")</f>
        <v/>
      </c>
      <c r="AA42" s="254"/>
      <c r="AB42" s="270" t="str">
        <f ca="1">IF(AND(academico!$H$46="Muy Baja",academico!$L$46="Mayor"),CONCATENATE("R",academico!$A$46),"")</f>
        <v/>
      </c>
      <c r="AC42" s="271"/>
      <c r="AD42" s="271" t="str">
        <f ca="1">IF(AND(academico!$H$52="Muy Baja",academico!$L$52="Mayor"),CONCATENATE("R",academico!$A$52),"")</f>
        <v/>
      </c>
      <c r="AE42" s="271"/>
      <c r="AF42" s="271" t="str">
        <f ca="1">IF(AND(academico!$H$58="Muy Baja",academico!$L$58="Mayor"),CONCATENATE("R",academico!$A$58),"")</f>
        <v/>
      </c>
      <c r="AG42" s="272"/>
      <c r="AH42" s="261" t="str">
        <f ca="1">IF(AND(academico!$H$46="Muy Baja",academico!$L$46="Catastrófico"),CONCATENATE("R",academico!$A$46),"")</f>
        <v/>
      </c>
      <c r="AI42" s="262"/>
      <c r="AJ42" s="262" t="str">
        <f ca="1">IF(AND(academico!$H$52="Muy Baja",academico!$L$52="Catastrófico"),CONCATENATE("R",academico!$A$52),"")</f>
        <v/>
      </c>
      <c r="AK42" s="262"/>
      <c r="AL42" s="262" t="str">
        <f ca="1">IF(AND(academico!$H$58="Muy Baja",academico!$L$58="Catastrófico"),CONCATENATE("R",academico!$A$58),"")</f>
        <v/>
      </c>
      <c r="AM42" s="26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90"/>
      <c r="C43" s="290"/>
      <c r="D43" s="291"/>
      <c r="E43" s="283"/>
      <c r="F43" s="284"/>
      <c r="G43" s="284"/>
      <c r="H43" s="284"/>
      <c r="I43" s="285"/>
      <c r="J43" s="243"/>
      <c r="K43" s="244"/>
      <c r="L43" s="244"/>
      <c r="M43" s="244"/>
      <c r="N43" s="244"/>
      <c r="O43" s="245"/>
      <c r="P43" s="243"/>
      <c r="Q43" s="244"/>
      <c r="R43" s="244"/>
      <c r="S43" s="244"/>
      <c r="T43" s="244"/>
      <c r="U43" s="245"/>
      <c r="V43" s="252"/>
      <c r="W43" s="253"/>
      <c r="X43" s="253"/>
      <c r="Y43" s="253"/>
      <c r="Z43" s="253"/>
      <c r="AA43" s="254"/>
      <c r="AB43" s="270"/>
      <c r="AC43" s="271"/>
      <c r="AD43" s="271"/>
      <c r="AE43" s="271"/>
      <c r="AF43" s="271"/>
      <c r="AG43" s="272"/>
      <c r="AH43" s="261"/>
      <c r="AI43" s="262"/>
      <c r="AJ43" s="262"/>
      <c r="AK43" s="262"/>
      <c r="AL43" s="262"/>
      <c r="AM43" s="26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90"/>
      <c r="C44" s="290"/>
      <c r="D44" s="291"/>
      <c r="E44" s="283"/>
      <c r="F44" s="284"/>
      <c r="G44" s="284"/>
      <c r="H44" s="284"/>
      <c r="I44" s="285"/>
      <c r="J44" s="243" t="str">
        <f ca="1">IF(AND(academico!$H$64="Muy Baja",academico!$L$64="Leve"),CONCATENATE("R",academico!$A$64),"")</f>
        <v/>
      </c>
      <c r="K44" s="244"/>
      <c r="L44" s="244" t="str">
        <f>IF(AND(academico!$H$70="Muy Baja",academico!$L$70="Leve"),CONCATENATE("R",academico!$A$70),"")</f>
        <v/>
      </c>
      <c r="M44" s="244"/>
      <c r="N44" s="244" t="str">
        <f>IF(AND(academico!$H$76="Muy Baja",academico!$L$76="Leve"),CONCATENATE("R",academico!$A$76),"")</f>
        <v/>
      </c>
      <c r="O44" s="245"/>
      <c r="P44" s="243" t="str">
        <f ca="1">IF(AND(academico!$H$64="Muy Baja",academico!$L$64="Menor"),CONCATENATE("R",academico!$A$64),"")</f>
        <v/>
      </c>
      <c r="Q44" s="244"/>
      <c r="R44" s="244" t="str">
        <f>IF(AND(academico!$H$70="Muy Baja",academico!$L$70="Menor"),CONCATENATE("R",academico!$A$70),"")</f>
        <v/>
      </c>
      <c r="S44" s="244"/>
      <c r="T44" s="244" t="str">
        <f>IF(AND(academico!$H$76="Muy Baja",academico!$L$76="Menor"),CONCATENATE("R",academico!$A$76),"")</f>
        <v/>
      </c>
      <c r="U44" s="245"/>
      <c r="V44" s="252" t="str">
        <f ca="1">IF(AND(academico!$H$64="Muy Baja",academico!$L$64="Moderado"),CONCATENATE("R",academico!$A$64),"")</f>
        <v/>
      </c>
      <c r="W44" s="253"/>
      <c r="X44" s="253" t="str">
        <f>IF(AND(academico!$H$70="Muy Baja",academico!$L$70="Moderado"),CONCATENATE("R",academico!$A$70),"")</f>
        <v/>
      </c>
      <c r="Y44" s="253"/>
      <c r="Z44" s="253" t="str">
        <f>IF(AND(academico!$H$76="Muy Baja",academico!$L$76="Moderado"),CONCATENATE("R",academico!$A$76),"")</f>
        <v/>
      </c>
      <c r="AA44" s="254"/>
      <c r="AB44" s="270" t="str">
        <f ca="1">IF(AND(academico!$H$64="Muy Baja",academico!$L$64="Mayor"),CONCATENATE("R",academico!$A$64),"")</f>
        <v/>
      </c>
      <c r="AC44" s="271"/>
      <c r="AD44" s="271" t="str">
        <f>IF(AND(academico!$H$70="Muy Baja",academico!$L$70="Mayor"),CONCATENATE("R",academico!$A$70),"")</f>
        <v/>
      </c>
      <c r="AE44" s="271"/>
      <c r="AF44" s="271" t="str">
        <f>IF(AND(academico!$H$76="Muy Baja",academico!$L$76="Mayor"),CONCATENATE("R",academico!$A$76),"")</f>
        <v/>
      </c>
      <c r="AG44" s="272"/>
      <c r="AH44" s="261" t="str">
        <f ca="1">IF(AND(academico!$H$64="Muy Baja",academico!$L$64="Catastrófico"),CONCATENATE("R",academico!$A$64),"")</f>
        <v/>
      </c>
      <c r="AI44" s="262"/>
      <c r="AJ44" s="262" t="str">
        <f>IF(AND(academico!$H$70="Muy Baja",academico!$L$70="Catastrófico"),CONCATENATE("R",academico!$A$70),"")</f>
        <v/>
      </c>
      <c r="AK44" s="262"/>
      <c r="AL44" s="262" t="str">
        <f>IF(AND(academico!$H$76="Muy Baja",academico!$L$76="Catastrófico"),CONCATENATE("R",academico!$A$76),"")</f>
        <v/>
      </c>
      <c r="AM44" s="26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90"/>
      <c r="C45" s="290"/>
      <c r="D45" s="291"/>
      <c r="E45" s="286"/>
      <c r="F45" s="287"/>
      <c r="G45" s="287"/>
      <c r="H45" s="287"/>
      <c r="I45" s="288"/>
      <c r="J45" s="246"/>
      <c r="K45" s="247"/>
      <c r="L45" s="247"/>
      <c r="M45" s="247"/>
      <c r="N45" s="247"/>
      <c r="O45" s="248"/>
      <c r="P45" s="246"/>
      <c r="Q45" s="247"/>
      <c r="R45" s="247"/>
      <c r="S45" s="247"/>
      <c r="T45" s="247"/>
      <c r="U45" s="248"/>
      <c r="V45" s="255"/>
      <c r="W45" s="256"/>
      <c r="X45" s="256"/>
      <c r="Y45" s="256"/>
      <c r="Z45" s="256"/>
      <c r="AA45" s="257"/>
      <c r="AB45" s="273"/>
      <c r="AC45" s="274"/>
      <c r="AD45" s="274"/>
      <c r="AE45" s="274"/>
      <c r="AF45" s="274"/>
      <c r="AG45" s="275"/>
      <c r="AH45" s="264"/>
      <c r="AI45" s="265"/>
      <c r="AJ45" s="265"/>
      <c r="AK45" s="265"/>
      <c r="AL45" s="265"/>
      <c r="AM45" s="266"/>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80" t="s">
        <v>112</v>
      </c>
      <c r="K46" s="281"/>
      <c r="L46" s="281"/>
      <c r="M46" s="281"/>
      <c r="N46" s="281"/>
      <c r="O46" s="282"/>
      <c r="P46" s="280" t="s">
        <v>111</v>
      </c>
      <c r="Q46" s="281"/>
      <c r="R46" s="281"/>
      <c r="S46" s="281"/>
      <c r="T46" s="281"/>
      <c r="U46" s="282"/>
      <c r="V46" s="280" t="s">
        <v>110</v>
      </c>
      <c r="W46" s="281"/>
      <c r="X46" s="281"/>
      <c r="Y46" s="281"/>
      <c r="Z46" s="281"/>
      <c r="AA46" s="282"/>
      <c r="AB46" s="280" t="s">
        <v>109</v>
      </c>
      <c r="AC46" s="289"/>
      <c r="AD46" s="281"/>
      <c r="AE46" s="281"/>
      <c r="AF46" s="281"/>
      <c r="AG46" s="282"/>
      <c r="AH46" s="280" t="s">
        <v>108</v>
      </c>
      <c r="AI46" s="281"/>
      <c r="AJ46" s="281"/>
      <c r="AK46" s="281"/>
      <c r="AL46" s="281"/>
      <c r="AM46" s="282"/>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83"/>
      <c r="K47" s="284"/>
      <c r="L47" s="284"/>
      <c r="M47" s="284"/>
      <c r="N47" s="284"/>
      <c r="O47" s="285"/>
      <c r="P47" s="283"/>
      <c r="Q47" s="284"/>
      <c r="R47" s="284"/>
      <c r="S47" s="284"/>
      <c r="T47" s="284"/>
      <c r="U47" s="285"/>
      <c r="V47" s="283"/>
      <c r="W47" s="284"/>
      <c r="X47" s="284"/>
      <c r="Y47" s="284"/>
      <c r="Z47" s="284"/>
      <c r="AA47" s="285"/>
      <c r="AB47" s="283"/>
      <c r="AC47" s="284"/>
      <c r="AD47" s="284"/>
      <c r="AE47" s="284"/>
      <c r="AF47" s="284"/>
      <c r="AG47" s="285"/>
      <c r="AH47" s="283"/>
      <c r="AI47" s="284"/>
      <c r="AJ47" s="284"/>
      <c r="AK47" s="284"/>
      <c r="AL47" s="284"/>
      <c r="AM47" s="285"/>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83"/>
      <c r="K48" s="284"/>
      <c r="L48" s="284"/>
      <c r="M48" s="284"/>
      <c r="N48" s="284"/>
      <c r="O48" s="285"/>
      <c r="P48" s="283"/>
      <c r="Q48" s="284"/>
      <c r="R48" s="284"/>
      <c r="S48" s="284"/>
      <c r="T48" s="284"/>
      <c r="U48" s="285"/>
      <c r="V48" s="283"/>
      <c r="W48" s="284"/>
      <c r="X48" s="284"/>
      <c r="Y48" s="284"/>
      <c r="Z48" s="284"/>
      <c r="AA48" s="285"/>
      <c r="AB48" s="283"/>
      <c r="AC48" s="284"/>
      <c r="AD48" s="284"/>
      <c r="AE48" s="284"/>
      <c r="AF48" s="284"/>
      <c r="AG48" s="285"/>
      <c r="AH48" s="283"/>
      <c r="AI48" s="284"/>
      <c r="AJ48" s="284"/>
      <c r="AK48" s="284"/>
      <c r="AL48" s="284"/>
      <c r="AM48" s="285"/>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83"/>
      <c r="K49" s="284"/>
      <c r="L49" s="284"/>
      <c r="M49" s="284"/>
      <c r="N49" s="284"/>
      <c r="O49" s="285"/>
      <c r="P49" s="283"/>
      <c r="Q49" s="284"/>
      <c r="R49" s="284"/>
      <c r="S49" s="284"/>
      <c r="T49" s="284"/>
      <c r="U49" s="285"/>
      <c r="V49" s="283"/>
      <c r="W49" s="284"/>
      <c r="X49" s="284"/>
      <c r="Y49" s="284"/>
      <c r="Z49" s="284"/>
      <c r="AA49" s="285"/>
      <c r="AB49" s="283"/>
      <c r="AC49" s="284"/>
      <c r="AD49" s="284"/>
      <c r="AE49" s="284"/>
      <c r="AF49" s="284"/>
      <c r="AG49" s="285"/>
      <c r="AH49" s="283"/>
      <c r="AI49" s="284"/>
      <c r="AJ49" s="284"/>
      <c r="AK49" s="284"/>
      <c r="AL49" s="284"/>
      <c r="AM49" s="285"/>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83"/>
      <c r="K50" s="284"/>
      <c r="L50" s="284"/>
      <c r="M50" s="284"/>
      <c r="N50" s="284"/>
      <c r="O50" s="285"/>
      <c r="P50" s="283"/>
      <c r="Q50" s="284"/>
      <c r="R50" s="284"/>
      <c r="S50" s="284"/>
      <c r="T50" s="284"/>
      <c r="U50" s="285"/>
      <c r="V50" s="283"/>
      <c r="W50" s="284"/>
      <c r="X50" s="284"/>
      <c r="Y50" s="284"/>
      <c r="Z50" s="284"/>
      <c r="AA50" s="285"/>
      <c r="AB50" s="283"/>
      <c r="AC50" s="284"/>
      <c r="AD50" s="284"/>
      <c r="AE50" s="284"/>
      <c r="AF50" s="284"/>
      <c r="AG50" s="285"/>
      <c r="AH50" s="283"/>
      <c r="AI50" s="284"/>
      <c r="AJ50" s="284"/>
      <c r="AK50" s="284"/>
      <c r="AL50" s="284"/>
      <c r="AM50" s="285"/>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6"/>
      <c r="K51" s="287"/>
      <c r="L51" s="287"/>
      <c r="M51" s="287"/>
      <c r="N51" s="287"/>
      <c r="O51" s="288"/>
      <c r="P51" s="286"/>
      <c r="Q51" s="287"/>
      <c r="R51" s="287"/>
      <c r="S51" s="287"/>
      <c r="T51" s="287"/>
      <c r="U51" s="288"/>
      <c r="V51" s="286"/>
      <c r="W51" s="287"/>
      <c r="X51" s="287"/>
      <c r="Y51" s="287"/>
      <c r="Z51" s="287"/>
      <c r="AA51" s="288"/>
      <c r="AB51" s="286"/>
      <c r="AC51" s="287"/>
      <c r="AD51" s="287"/>
      <c r="AE51" s="287"/>
      <c r="AF51" s="287"/>
      <c r="AG51" s="288"/>
      <c r="AH51" s="286"/>
      <c r="AI51" s="287"/>
      <c r="AJ51" s="287"/>
      <c r="AK51" s="287"/>
      <c r="AL51" s="287"/>
      <c r="AM51" s="288"/>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57" t="s">
        <v>160</v>
      </c>
      <c r="C2" s="358"/>
      <c r="D2" s="358"/>
      <c r="E2" s="358"/>
      <c r="F2" s="358"/>
      <c r="G2" s="358"/>
      <c r="H2" s="358"/>
      <c r="I2" s="358"/>
      <c r="J2" s="279" t="s">
        <v>2</v>
      </c>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8"/>
      <c r="C3" s="358"/>
      <c r="D3" s="358"/>
      <c r="E3" s="358"/>
      <c r="F3" s="358"/>
      <c r="G3" s="358"/>
      <c r="H3" s="358"/>
      <c r="I3" s="358"/>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8"/>
      <c r="C4" s="358"/>
      <c r="D4" s="358"/>
      <c r="E4" s="358"/>
      <c r="F4" s="358"/>
      <c r="G4" s="358"/>
      <c r="H4" s="358"/>
      <c r="I4" s="358"/>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90" t="s">
        <v>4</v>
      </c>
      <c r="C6" s="290"/>
      <c r="D6" s="291"/>
      <c r="E6" s="328" t="s">
        <v>116</v>
      </c>
      <c r="F6" s="329"/>
      <c r="G6" s="329"/>
      <c r="H6" s="329"/>
      <c r="I6" s="330"/>
      <c r="J6" s="46" t="str">
        <f ca="1">IF(AND(academico!$Y$10="Muy Alta",academico!$AA$10="Leve"),CONCATENATE("R1C",academico!$O$10),"")</f>
        <v/>
      </c>
      <c r="K6" s="47" t="str">
        <f ca="1">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 ca="1">IF(AND(academico!$Y$10="Muy Alta",academico!$AA$10="Menor"),CONCATENATE("R1C",academico!$O$10),"")</f>
        <v/>
      </c>
      <c r="Q6" s="47" t="str">
        <f ca="1">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 ca="1">IF(AND(academico!$Y$10="Muy Alta",academico!$AA$10="Moderado"),CONCATENATE("R1C",academico!$O$10),"")</f>
        <v/>
      </c>
      <c r="W6" s="47" t="str">
        <f ca="1">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 ca="1">IF(AND(academico!$Y$10="Muy Alta",academico!$AA$10="Mayor"),CONCATENATE("R1C",academico!$O$10),"")</f>
        <v/>
      </c>
      <c r="AC6" s="47" t="str">
        <f ca="1">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 ca="1">IF(AND(academico!$Y$10="Muy Alta",academico!$AA$10="Catastrófico"),CONCATENATE("R1C",academico!$O$10),"")</f>
        <v/>
      </c>
      <c r="AI6" s="50" t="str">
        <f ca="1">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8" t="s">
        <v>79</v>
      </c>
      <c r="AP6" s="349"/>
      <c r="AQ6" s="349"/>
      <c r="AR6" s="349"/>
      <c r="AS6" s="349"/>
      <c r="AT6" s="350"/>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90"/>
      <c r="C7" s="290"/>
      <c r="D7" s="291"/>
      <c r="E7" s="331"/>
      <c r="F7" s="332"/>
      <c r="G7" s="332"/>
      <c r="H7" s="332"/>
      <c r="I7" s="333"/>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51"/>
      <c r="AP7" s="352"/>
      <c r="AQ7" s="352"/>
      <c r="AR7" s="352"/>
      <c r="AS7" s="352"/>
      <c r="AT7" s="35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90"/>
      <c r="C8" s="290"/>
      <c r="D8" s="291"/>
      <c r="E8" s="331"/>
      <c r="F8" s="332"/>
      <c r="G8" s="332"/>
      <c r="H8" s="332"/>
      <c r="I8" s="333"/>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51"/>
      <c r="AP8" s="352"/>
      <c r="AQ8" s="352"/>
      <c r="AR8" s="352"/>
      <c r="AS8" s="352"/>
      <c r="AT8" s="35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90"/>
      <c r="C9" s="290"/>
      <c r="D9" s="291"/>
      <c r="E9" s="331"/>
      <c r="F9" s="332"/>
      <c r="G9" s="332"/>
      <c r="H9" s="332"/>
      <c r="I9" s="333"/>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51"/>
      <c r="AP9" s="352"/>
      <c r="AQ9" s="352"/>
      <c r="AR9" s="352"/>
      <c r="AS9" s="352"/>
      <c r="AT9" s="35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90"/>
      <c r="C10" s="290"/>
      <c r="D10" s="291"/>
      <c r="E10" s="331"/>
      <c r="F10" s="332"/>
      <c r="G10" s="332"/>
      <c r="H10" s="332"/>
      <c r="I10" s="333"/>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51"/>
      <c r="AP10" s="352"/>
      <c r="AQ10" s="352"/>
      <c r="AR10" s="352"/>
      <c r="AS10" s="352"/>
      <c r="AT10" s="35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90"/>
      <c r="C11" s="290"/>
      <c r="D11" s="291"/>
      <c r="E11" s="331"/>
      <c r="F11" s="332"/>
      <c r="G11" s="332"/>
      <c r="H11" s="332"/>
      <c r="I11" s="333"/>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51"/>
      <c r="AP11" s="352"/>
      <c r="AQ11" s="352"/>
      <c r="AR11" s="352"/>
      <c r="AS11" s="352"/>
      <c r="AT11" s="35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90"/>
      <c r="C12" s="290"/>
      <c r="D12" s="291"/>
      <c r="E12" s="331"/>
      <c r="F12" s="332"/>
      <c r="G12" s="332"/>
      <c r="H12" s="332"/>
      <c r="I12" s="333"/>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51"/>
      <c r="AP12" s="352"/>
      <c r="AQ12" s="352"/>
      <c r="AR12" s="352"/>
      <c r="AS12" s="352"/>
      <c r="AT12" s="35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90"/>
      <c r="C13" s="290"/>
      <c r="D13" s="291"/>
      <c r="E13" s="331"/>
      <c r="F13" s="332"/>
      <c r="G13" s="332"/>
      <c r="H13" s="332"/>
      <c r="I13" s="333"/>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51"/>
      <c r="AP13" s="352"/>
      <c r="AQ13" s="352"/>
      <c r="AR13" s="352"/>
      <c r="AS13" s="352"/>
      <c r="AT13" s="35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90"/>
      <c r="C14" s="290"/>
      <c r="D14" s="291"/>
      <c r="E14" s="331"/>
      <c r="F14" s="332"/>
      <c r="G14" s="332"/>
      <c r="H14" s="332"/>
      <c r="I14" s="333"/>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51"/>
      <c r="AP14" s="352"/>
      <c r="AQ14" s="352"/>
      <c r="AR14" s="352"/>
      <c r="AS14" s="352"/>
      <c r="AT14" s="35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90"/>
      <c r="C15" s="290"/>
      <c r="D15" s="291"/>
      <c r="E15" s="334"/>
      <c r="F15" s="335"/>
      <c r="G15" s="335"/>
      <c r="H15" s="335"/>
      <c r="I15" s="336"/>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54"/>
      <c r="AP15" s="355"/>
      <c r="AQ15" s="355"/>
      <c r="AR15" s="355"/>
      <c r="AS15" s="355"/>
      <c r="AT15" s="356"/>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90"/>
      <c r="C16" s="290"/>
      <c r="D16" s="291"/>
      <c r="E16" s="328" t="s">
        <v>115</v>
      </c>
      <c r="F16" s="329"/>
      <c r="G16" s="329"/>
      <c r="H16" s="329"/>
      <c r="I16" s="329"/>
      <c r="J16" s="64" t="str">
        <f ca="1">IF(AND(academico!$Y$10="Alta",academico!$AA$10="Leve"),CONCATENATE("R1C",academico!$O$10),"")</f>
        <v/>
      </c>
      <c r="K16" s="65" t="str">
        <f ca="1">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 ca="1">IF(AND(academico!$Y$10="Alta",academico!$AA$10="Menor"),CONCATENATE("R1C",academico!$O$10),"")</f>
        <v/>
      </c>
      <c r="Q16" s="65" t="str">
        <f ca="1">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 ca="1">IF(AND(academico!$Y$10="Alta",academico!$AA$10="Moderado"),CONCATENATE("R1C",academico!$O$10),"")</f>
        <v/>
      </c>
      <c r="W16" s="47" t="str">
        <f ca="1">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 ca="1">IF(AND(academico!$Y$10="Alta",academico!$AA$10="Mayor"),CONCATENATE("R1C",academico!$O$10),"")</f>
        <v/>
      </c>
      <c r="AC16" s="47" t="str">
        <f ca="1">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 ca="1">IF(AND(academico!$Y$10="Alta",academico!$AA$10="Catastrófico"),CONCATENATE("R1C",academico!$O$10),"")</f>
        <v/>
      </c>
      <c r="AI16" s="50" t="str">
        <f ca="1">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38" t="s">
        <v>80</v>
      </c>
      <c r="AP16" s="339"/>
      <c r="AQ16" s="339"/>
      <c r="AR16" s="339"/>
      <c r="AS16" s="339"/>
      <c r="AT16" s="340"/>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90"/>
      <c r="C17" s="290"/>
      <c r="D17" s="291"/>
      <c r="E17" s="347"/>
      <c r="F17" s="332"/>
      <c r="G17" s="332"/>
      <c r="H17" s="332"/>
      <c r="I17" s="332"/>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41"/>
      <c r="AP17" s="342"/>
      <c r="AQ17" s="342"/>
      <c r="AR17" s="342"/>
      <c r="AS17" s="342"/>
      <c r="AT17" s="34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90"/>
      <c r="C18" s="290"/>
      <c r="D18" s="291"/>
      <c r="E18" s="331"/>
      <c r="F18" s="332"/>
      <c r="G18" s="332"/>
      <c r="H18" s="332"/>
      <c r="I18" s="332"/>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41"/>
      <c r="AP18" s="342"/>
      <c r="AQ18" s="342"/>
      <c r="AR18" s="342"/>
      <c r="AS18" s="342"/>
      <c r="AT18" s="34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90"/>
      <c r="C19" s="290"/>
      <c r="D19" s="291"/>
      <c r="E19" s="331"/>
      <c r="F19" s="332"/>
      <c r="G19" s="332"/>
      <c r="H19" s="332"/>
      <c r="I19" s="332"/>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41"/>
      <c r="AP19" s="342"/>
      <c r="AQ19" s="342"/>
      <c r="AR19" s="342"/>
      <c r="AS19" s="342"/>
      <c r="AT19" s="34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90"/>
      <c r="C20" s="290"/>
      <c r="D20" s="291"/>
      <c r="E20" s="331"/>
      <c r="F20" s="332"/>
      <c r="G20" s="332"/>
      <c r="H20" s="332"/>
      <c r="I20" s="332"/>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41"/>
      <c r="AP20" s="342"/>
      <c r="AQ20" s="342"/>
      <c r="AR20" s="342"/>
      <c r="AS20" s="342"/>
      <c r="AT20" s="34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90"/>
      <c r="C21" s="290"/>
      <c r="D21" s="291"/>
      <c r="E21" s="331"/>
      <c r="F21" s="332"/>
      <c r="G21" s="332"/>
      <c r="H21" s="332"/>
      <c r="I21" s="332"/>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41"/>
      <c r="AP21" s="342"/>
      <c r="AQ21" s="342"/>
      <c r="AR21" s="342"/>
      <c r="AS21" s="342"/>
      <c r="AT21" s="34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90"/>
      <c r="C22" s="290"/>
      <c r="D22" s="291"/>
      <c r="E22" s="331"/>
      <c r="F22" s="332"/>
      <c r="G22" s="332"/>
      <c r="H22" s="332"/>
      <c r="I22" s="332"/>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41"/>
      <c r="AP22" s="342"/>
      <c r="AQ22" s="342"/>
      <c r="AR22" s="342"/>
      <c r="AS22" s="342"/>
      <c r="AT22" s="34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90"/>
      <c r="C23" s="290"/>
      <c r="D23" s="291"/>
      <c r="E23" s="331"/>
      <c r="F23" s="332"/>
      <c r="G23" s="332"/>
      <c r="H23" s="332"/>
      <c r="I23" s="332"/>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41"/>
      <c r="AP23" s="342"/>
      <c r="AQ23" s="342"/>
      <c r="AR23" s="342"/>
      <c r="AS23" s="342"/>
      <c r="AT23" s="34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90"/>
      <c r="C24" s="290"/>
      <c r="D24" s="291"/>
      <c r="E24" s="331"/>
      <c r="F24" s="332"/>
      <c r="G24" s="332"/>
      <c r="H24" s="332"/>
      <c r="I24" s="332"/>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41"/>
      <c r="AP24" s="342"/>
      <c r="AQ24" s="342"/>
      <c r="AR24" s="342"/>
      <c r="AS24" s="342"/>
      <c r="AT24" s="34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90"/>
      <c r="C25" s="290"/>
      <c r="D25" s="291"/>
      <c r="E25" s="334"/>
      <c r="F25" s="335"/>
      <c r="G25" s="335"/>
      <c r="H25" s="335"/>
      <c r="I25" s="335"/>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44"/>
      <c r="AP25" s="345"/>
      <c r="AQ25" s="345"/>
      <c r="AR25" s="345"/>
      <c r="AS25" s="345"/>
      <c r="AT25" s="346"/>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90"/>
      <c r="C26" s="290"/>
      <c r="D26" s="291"/>
      <c r="E26" s="328" t="s">
        <v>117</v>
      </c>
      <c r="F26" s="329"/>
      <c r="G26" s="329"/>
      <c r="H26" s="329"/>
      <c r="I26" s="330"/>
      <c r="J26" s="64" t="str">
        <f ca="1">IF(AND(academico!$Y$10="Media",academico!$AA$10="Leve"),CONCATENATE("R1C",academico!$O$10),"")</f>
        <v/>
      </c>
      <c r="K26" s="65" t="str">
        <f ca="1">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 ca="1">IF(AND(academico!$Y$10="Media",academico!$AA$10="Menor"),CONCATENATE("R1C",academico!$O$10),"")</f>
        <v/>
      </c>
      <c r="Q26" s="65" t="str">
        <f ca="1">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 ca="1">IF(AND(academico!$Y$10="Media",academico!$AA$10="Moderado"),CONCATENATE("R1C",academico!$O$10),"")</f>
        <v/>
      </c>
      <c r="W26" s="65" t="str">
        <f ca="1">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 ca="1">IF(AND(academico!$Y$10="Media",academico!$AA$10="Mayor"),CONCATENATE("R1C",academico!$O$10),"")</f>
        <v/>
      </c>
      <c r="AC26" s="47" t="str">
        <f ca="1">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 ca="1">IF(AND(academico!$Y$10="Media",academico!$AA$10="Catastrófico"),CONCATENATE("R1C",academico!$O$10),"")</f>
        <v/>
      </c>
      <c r="AI26" s="50" t="str">
        <f ca="1">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8" t="s">
        <v>81</v>
      </c>
      <c r="AP26" s="369"/>
      <c r="AQ26" s="369"/>
      <c r="AR26" s="369"/>
      <c r="AS26" s="369"/>
      <c r="AT26" s="370"/>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90"/>
      <c r="C27" s="290"/>
      <c r="D27" s="291"/>
      <c r="E27" s="347"/>
      <c r="F27" s="332"/>
      <c r="G27" s="332"/>
      <c r="H27" s="332"/>
      <c r="I27" s="333"/>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71"/>
      <c r="AP27" s="372"/>
      <c r="AQ27" s="372"/>
      <c r="AR27" s="372"/>
      <c r="AS27" s="372"/>
      <c r="AT27" s="37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90"/>
      <c r="C28" s="290"/>
      <c r="D28" s="291"/>
      <c r="E28" s="331"/>
      <c r="F28" s="332"/>
      <c r="G28" s="332"/>
      <c r="H28" s="332"/>
      <c r="I28" s="333"/>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71"/>
      <c r="AP28" s="372"/>
      <c r="AQ28" s="372"/>
      <c r="AR28" s="372"/>
      <c r="AS28" s="372"/>
      <c r="AT28" s="37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90"/>
      <c r="C29" s="290"/>
      <c r="D29" s="291"/>
      <c r="E29" s="331"/>
      <c r="F29" s="332"/>
      <c r="G29" s="332"/>
      <c r="H29" s="332"/>
      <c r="I29" s="333"/>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71"/>
      <c r="AP29" s="372"/>
      <c r="AQ29" s="372"/>
      <c r="AR29" s="372"/>
      <c r="AS29" s="372"/>
      <c r="AT29" s="37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90"/>
      <c r="C30" s="290"/>
      <c r="D30" s="291"/>
      <c r="E30" s="331"/>
      <c r="F30" s="332"/>
      <c r="G30" s="332"/>
      <c r="H30" s="332"/>
      <c r="I30" s="333"/>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71"/>
      <c r="AP30" s="372"/>
      <c r="AQ30" s="372"/>
      <c r="AR30" s="372"/>
      <c r="AS30" s="372"/>
      <c r="AT30" s="37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90"/>
      <c r="C31" s="290"/>
      <c r="D31" s="291"/>
      <c r="E31" s="331"/>
      <c r="F31" s="332"/>
      <c r="G31" s="332"/>
      <c r="H31" s="332"/>
      <c r="I31" s="333"/>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71"/>
      <c r="AP31" s="372"/>
      <c r="AQ31" s="372"/>
      <c r="AR31" s="372"/>
      <c r="AS31" s="372"/>
      <c r="AT31" s="37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90"/>
      <c r="C32" s="290"/>
      <c r="D32" s="291"/>
      <c r="E32" s="331"/>
      <c r="F32" s="332"/>
      <c r="G32" s="332"/>
      <c r="H32" s="332"/>
      <c r="I32" s="333"/>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71"/>
      <c r="AP32" s="372"/>
      <c r="AQ32" s="372"/>
      <c r="AR32" s="372"/>
      <c r="AS32" s="372"/>
      <c r="AT32" s="37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90"/>
      <c r="C33" s="290"/>
      <c r="D33" s="291"/>
      <c r="E33" s="331"/>
      <c r="F33" s="332"/>
      <c r="G33" s="332"/>
      <c r="H33" s="332"/>
      <c r="I33" s="333"/>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71"/>
      <c r="AP33" s="372"/>
      <c r="AQ33" s="372"/>
      <c r="AR33" s="372"/>
      <c r="AS33" s="372"/>
      <c r="AT33" s="37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90"/>
      <c r="C34" s="290"/>
      <c r="D34" s="291"/>
      <c r="E34" s="331"/>
      <c r="F34" s="332"/>
      <c r="G34" s="332"/>
      <c r="H34" s="332"/>
      <c r="I34" s="333"/>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71"/>
      <c r="AP34" s="372"/>
      <c r="AQ34" s="372"/>
      <c r="AR34" s="372"/>
      <c r="AS34" s="372"/>
      <c r="AT34" s="37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90"/>
      <c r="C35" s="290"/>
      <c r="D35" s="291"/>
      <c r="E35" s="334"/>
      <c r="F35" s="335"/>
      <c r="G35" s="335"/>
      <c r="H35" s="335"/>
      <c r="I35" s="336"/>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74"/>
      <c r="AP35" s="375"/>
      <c r="AQ35" s="375"/>
      <c r="AR35" s="375"/>
      <c r="AS35" s="375"/>
      <c r="AT35" s="376"/>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90"/>
      <c r="C36" s="290"/>
      <c r="D36" s="291"/>
      <c r="E36" s="328" t="s">
        <v>114</v>
      </c>
      <c r="F36" s="329"/>
      <c r="G36" s="329"/>
      <c r="H36" s="329"/>
      <c r="I36" s="329"/>
      <c r="J36" s="73" t="str">
        <f ca="1">IF(AND(academico!$Y$10="Baja",academico!$AA$10="Leve"),CONCATENATE("R1C",academico!$O$10),"")</f>
        <v/>
      </c>
      <c r="K36" s="74" t="str">
        <f ca="1">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 ca="1">IF(AND(academico!$Y$10="Baja",academico!$AA$10="Menor"),CONCATENATE("R1C",academico!$O$10),"")</f>
        <v/>
      </c>
      <c r="Q36" s="65" t="str">
        <f ca="1">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 ca="1">IF(AND(academico!$Y$10="Baja",academico!$AA$10="Moderado"),CONCATENATE("R1C",academico!$O$10),"")</f>
        <v/>
      </c>
      <c r="W36" s="65" t="str">
        <f ca="1">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 ca="1">IF(AND(academico!$Y$10="Baja",academico!$AA$10="Mayor"),CONCATENATE("R1C",academico!$O$10),"")</f>
        <v>R1C1</v>
      </c>
      <c r="AC36" s="47" t="str">
        <f ca="1">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 ca="1">IF(AND(academico!$Y$10="Baja",academico!$AA$10="Catastrófico"),CONCATENATE("R1C",academico!$O$10),"")</f>
        <v/>
      </c>
      <c r="AI36" s="50" t="str">
        <f ca="1">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9" t="s">
        <v>82</v>
      </c>
      <c r="AP36" s="360"/>
      <c r="AQ36" s="360"/>
      <c r="AR36" s="360"/>
      <c r="AS36" s="360"/>
      <c r="AT36" s="361"/>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90"/>
      <c r="C37" s="290"/>
      <c r="D37" s="291"/>
      <c r="E37" s="347"/>
      <c r="F37" s="332"/>
      <c r="G37" s="332"/>
      <c r="H37" s="332"/>
      <c r="I37" s="332"/>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62"/>
      <c r="AP37" s="363"/>
      <c r="AQ37" s="363"/>
      <c r="AR37" s="363"/>
      <c r="AS37" s="363"/>
      <c r="AT37" s="364"/>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90"/>
      <c r="C38" s="290"/>
      <c r="D38" s="291"/>
      <c r="E38" s="331"/>
      <c r="F38" s="332"/>
      <c r="G38" s="332"/>
      <c r="H38" s="332"/>
      <c r="I38" s="332"/>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62"/>
      <c r="AP38" s="363"/>
      <c r="AQ38" s="363"/>
      <c r="AR38" s="363"/>
      <c r="AS38" s="363"/>
      <c r="AT38" s="364"/>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90"/>
      <c r="C39" s="290"/>
      <c r="D39" s="291"/>
      <c r="E39" s="331"/>
      <c r="F39" s="332"/>
      <c r="G39" s="332"/>
      <c r="H39" s="332"/>
      <c r="I39" s="332"/>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62"/>
      <c r="AP39" s="363"/>
      <c r="AQ39" s="363"/>
      <c r="AR39" s="363"/>
      <c r="AS39" s="363"/>
      <c r="AT39" s="364"/>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90"/>
      <c r="C40" s="290"/>
      <c r="D40" s="291"/>
      <c r="E40" s="331"/>
      <c r="F40" s="332"/>
      <c r="G40" s="332"/>
      <c r="H40" s="332"/>
      <c r="I40" s="332"/>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62"/>
      <c r="AP40" s="363"/>
      <c r="AQ40" s="363"/>
      <c r="AR40" s="363"/>
      <c r="AS40" s="363"/>
      <c r="AT40" s="364"/>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90"/>
      <c r="C41" s="290"/>
      <c r="D41" s="291"/>
      <c r="E41" s="331"/>
      <c r="F41" s="332"/>
      <c r="G41" s="332"/>
      <c r="H41" s="332"/>
      <c r="I41" s="332"/>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62"/>
      <c r="AP41" s="363"/>
      <c r="AQ41" s="363"/>
      <c r="AR41" s="363"/>
      <c r="AS41" s="363"/>
      <c r="AT41" s="364"/>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90"/>
      <c r="C42" s="290"/>
      <c r="D42" s="291"/>
      <c r="E42" s="331"/>
      <c r="F42" s="332"/>
      <c r="G42" s="332"/>
      <c r="H42" s="332"/>
      <c r="I42" s="332"/>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62"/>
      <c r="AP42" s="363"/>
      <c r="AQ42" s="363"/>
      <c r="AR42" s="363"/>
      <c r="AS42" s="363"/>
      <c r="AT42" s="364"/>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90"/>
      <c r="C43" s="290"/>
      <c r="D43" s="291"/>
      <c r="E43" s="331"/>
      <c r="F43" s="332"/>
      <c r="G43" s="332"/>
      <c r="H43" s="332"/>
      <c r="I43" s="332"/>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62"/>
      <c r="AP43" s="363"/>
      <c r="AQ43" s="363"/>
      <c r="AR43" s="363"/>
      <c r="AS43" s="363"/>
      <c r="AT43" s="364"/>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90"/>
      <c r="C44" s="290"/>
      <c r="D44" s="291"/>
      <c r="E44" s="331"/>
      <c r="F44" s="332"/>
      <c r="G44" s="332"/>
      <c r="H44" s="332"/>
      <c r="I44" s="332"/>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62"/>
      <c r="AP44" s="363"/>
      <c r="AQ44" s="363"/>
      <c r="AR44" s="363"/>
      <c r="AS44" s="363"/>
      <c r="AT44" s="364"/>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90"/>
      <c r="C45" s="290"/>
      <c r="D45" s="291"/>
      <c r="E45" s="334"/>
      <c r="F45" s="335"/>
      <c r="G45" s="335"/>
      <c r="H45" s="335"/>
      <c r="I45" s="335"/>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5"/>
      <c r="AP45" s="366"/>
      <c r="AQ45" s="366"/>
      <c r="AR45" s="366"/>
      <c r="AS45" s="366"/>
      <c r="AT45" s="367"/>
    </row>
    <row r="46" spans="1:80" ht="46.5" customHeight="1" x14ac:dyDescent="0.35">
      <c r="A46" s="83"/>
      <c r="B46" s="290"/>
      <c r="C46" s="290"/>
      <c r="D46" s="291"/>
      <c r="E46" s="328" t="s">
        <v>113</v>
      </c>
      <c r="F46" s="329"/>
      <c r="G46" s="329"/>
      <c r="H46" s="329"/>
      <c r="I46" s="330"/>
      <c r="J46" s="73" t="str">
        <f ca="1">IF(AND(academico!$Y$10="Muy Baja",academico!$AA$10="Leve"),CONCATENATE("R1C",academico!$O$10),"")</f>
        <v/>
      </c>
      <c r="K46" s="74" t="str">
        <f ca="1">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 ca="1">IF(AND(academico!$Y$10="Muy Baja",academico!$AA$10="Menor"),CONCATENATE("R1C",academico!$O$10),"")</f>
        <v/>
      </c>
      <c r="Q46" s="74" t="str">
        <f ca="1">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 ca="1">IF(AND(academico!$Y$10="Muy Baja",academico!$AA$10="Moderado"),CONCATENATE("R1C",academico!$O$10),"")</f>
        <v/>
      </c>
      <c r="W46" s="82" t="str">
        <f ca="1">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 ca="1">IF(AND(academico!$Y$10="Muy Baja",academico!$AA$10="Mayor"),CONCATENATE("R1C",academico!$O$10),"")</f>
        <v/>
      </c>
      <c r="AC46" s="47" t="str">
        <f ca="1">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 ca="1">IF(AND(academico!$Y$10="Muy Baja",academico!$AA$10="Catastrófico"),CONCATENATE("R1C",academico!$O$10),"")</f>
        <v/>
      </c>
      <c r="AI46" s="50" t="str">
        <f ca="1">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90"/>
      <c r="C47" s="290"/>
      <c r="D47" s="291"/>
      <c r="E47" s="347"/>
      <c r="F47" s="332"/>
      <c r="G47" s="332"/>
      <c r="H47" s="332"/>
      <c r="I47" s="333"/>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90"/>
      <c r="C48" s="290"/>
      <c r="D48" s="291"/>
      <c r="E48" s="347"/>
      <c r="F48" s="332"/>
      <c r="G48" s="332"/>
      <c r="H48" s="332"/>
      <c r="I48" s="333"/>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90"/>
      <c r="C49" s="290"/>
      <c r="D49" s="291"/>
      <c r="E49" s="331"/>
      <c r="F49" s="332"/>
      <c r="G49" s="332"/>
      <c r="H49" s="332"/>
      <c r="I49" s="333"/>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90"/>
      <c r="C50" s="290"/>
      <c r="D50" s="291"/>
      <c r="E50" s="331"/>
      <c r="F50" s="332"/>
      <c r="G50" s="332"/>
      <c r="H50" s="332"/>
      <c r="I50" s="333"/>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90"/>
      <c r="C51" s="290"/>
      <c r="D51" s="291"/>
      <c r="E51" s="331"/>
      <c r="F51" s="332"/>
      <c r="G51" s="332"/>
      <c r="H51" s="332"/>
      <c r="I51" s="333"/>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90"/>
      <c r="C52" s="290"/>
      <c r="D52" s="291"/>
      <c r="E52" s="331"/>
      <c r="F52" s="332"/>
      <c r="G52" s="332"/>
      <c r="H52" s="332"/>
      <c r="I52" s="333"/>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90"/>
      <c r="C53" s="290"/>
      <c r="D53" s="291"/>
      <c r="E53" s="331"/>
      <c r="F53" s="332"/>
      <c r="G53" s="332"/>
      <c r="H53" s="332"/>
      <c r="I53" s="333"/>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90"/>
      <c r="C54" s="290"/>
      <c r="D54" s="291"/>
      <c r="E54" s="331"/>
      <c r="F54" s="332"/>
      <c r="G54" s="332"/>
      <c r="H54" s="332"/>
      <c r="I54" s="333"/>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90"/>
      <c r="C55" s="290"/>
      <c r="D55" s="291"/>
      <c r="E55" s="334"/>
      <c r="F55" s="335"/>
      <c r="G55" s="335"/>
      <c r="H55" s="335"/>
      <c r="I55" s="336"/>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28" t="s">
        <v>112</v>
      </c>
      <c r="K56" s="329"/>
      <c r="L56" s="329"/>
      <c r="M56" s="329"/>
      <c r="N56" s="329"/>
      <c r="O56" s="330"/>
      <c r="P56" s="328" t="s">
        <v>111</v>
      </c>
      <c r="Q56" s="329"/>
      <c r="R56" s="329"/>
      <c r="S56" s="329"/>
      <c r="T56" s="329"/>
      <c r="U56" s="330"/>
      <c r="V56" s="328" t="s">
        <v>110</v>
      </c>
      <c r="W56" s="329"/>
      <c r="X56" s="329"/>
      <c r="Y56" s="329"/>
      <c r="Z56" s="329"/>
      <c r="AA56" s="330"/>
      <c r="AB56" s="328" t="s">
        <v>109</v>
      </c>
      <c r="AC56" s="337"/>
      <c r="AD56" s="329"/>
      <c r="AE56" s="329"/>
      <c r="AF56" s="329"/>
      <c r="AG56" s="330"/>
      <c r="AH56" s="328" t="s">
        <v>108</v>
      </c>
      <c r="AI56" s="329"/>
      <c r="AJ56" s="329"/>
      <c r="AK56" s="329"/>
      <c r="AL56" s="329"/>
      <c r="AM56" s="330"/>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31"/>
      <c r="K57" s="332"/>
      <c r="L57" s="332"/>
      <c r="M57" s="332"/>
      <c r="N57" s="332"/>
      <c r="O57" s="333"/>
      <c r="P57" s="331"/>
      <c r="Q57" s="332"/>
      <c r="R57" s="332"/>
      <c r="S57" s="332"/>
      <c r="T57" s="332"/>
      <c r="U57" s="333"/>
      <c r="V57" s="331"/>
      <c r="W57" s="332"/>
      <c r="X57" s="332"/>
      <c r="Y57" s="332"/>
      <c r="Z57" s="332"/>
      <c r="AA57" s="333"/>
      <c r="AB57" s="331"/>
      <c r="AC57" s="332"/>
      <c r="AD57" s="332"/>
      <c r="AE57" s="332"/>
      <c r="AF57" s="332"/>
      <c r="AG57" s="333"/>
      <c r="AH57" s="331"/>
      <c r="AI57" s="332"/>
      <c r="AJ57" s="332"/>
      <c r="AK57" s="332"/>
      <c r="AL57" s="332"/>
      <c r="AM57" s="33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31"/>
      <c r="K58" s="332"/>
      <c r="L58" s="332"/>
      <c r="M58" s="332"/>
      <c r="N58" s="332"/>
      <c r="O58" s="333"/>
      <c r="P58" s="331"/>
      <c r="Q58" s="332"/>
      <c r="R58" s="332"/>
      <c r="S58" s="332"/>
      <c r="T58" s="332"/>
      <c r="U58" s="333"/>
      <c r="V58" s="331"/>
      <c r="W58" s="332"/>
      <c r="X58" s="332"/>
      <c r="Y58" s="332"/>
      <c r="Z58" s="332"/>
      <c r="AA58" s="333"/>
      <c r="AB58" s="331"/>
      <c r="AC58" s="332"/>
      <c r="AD58" s="332"/>
      <c r="AE58" s="332"/>
      <c r="AF58" s="332"/>
      <c r="AG58" s="333"/>
      <c r="AH58" s="331"/>
      <c r="AI58" s="332"/>
      <c r="AJ58" s="332"/>
      <c r="AK58" s="332"/>
      <c r="AL58" s="332"/>
      <c r="AM58" s="33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31"/>
      <c r="K59" s="332"/>
      <c r="L59" s="332"/>
      <c r="M59" s="332"/>
      <c r="N59" s="332"/>
      <c r="O59" s="333"/>
      <c r="P59" s="331"/>
      <c r="Q59" s="332"/>
      <c r="R59" s="332"/>
      <c r="S59" s="332"/>
      <c r="T59" s="332"/>
      <c r="U59" s="333"/>
      <c r="V59" s="331"/>
      <c r="W59" s="332"/>
      <c r="X59" s="332"/>
      <c r="Y59" s="332"/>
      <c r="Z59" s="332"/>
      <c r="AA59" s="333"/>
      <c r="AB59" s="331"/>
      <c r="AC59" s="332"/>
      <c r="AD59" s="332"/>
      <c r="AE59" s="332"/>
      <c r="AF59" s="332"/>
      <c r="AG59" s="333"/>
      <c r="AH59" s="331"/>
      <c r="AI59" s="332"/>
      <c r="AJ59" s="332"/>
      <c r="AK59" s="332"/>
      <c r="AL59" s="332"/>
      <c r="AM59" s="33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31"/>
      <c r="K60" s="332"/>
      <c r="L60" s="332"/>
      <c r="M60" s="332"/>
      <c r="N60" s="332"/>
      <c r="O60" s="333"/>
      <c r="P60" s="331"/>
      <c r="Q60" s="332"/>
      <c r="R60" s="332"/>
      <c r="S60" s="332"/>
      <c r="T60" s="332"/>
      <c r="U60" s="333"/>
      <c r="V60" s="331"/>
      <c r="W60" s="332"/>
      <c r="X60" s="332"/>
      <c r="Y60" s="332"/>
      <c r="Z60" s="332"/>
      <c r="AA60" s="333"/>
      <c r="AB60" s="331"/>
      <c r="AC60" s="332"/>
      <c r="AD60" s="332"/>
      <c r="AE60" s="332"/>
      <c r="AF60" s="332"/>
      <c r="AG60" s="333"/>
      <c r="AH60" s="331"/>
      <c r="AI60" s="332"/>
      <c r="AJ60" s="332"/>
      <c r="AK60" s="332"/>
      <c r="AL60" s="332"/>
      <c r="AM60" s="33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4"/>
      <c r="K61" s="335"/>
      <c r="L61" s="335"/>
      <c r="M61" s="335"/>
      <c r="N61" s="335"/>
      <c r="O61" s="336"/>
      <c r="P61" s="334"/>
      <c r="Q61" s="335"/>
      <c r="R61" s="335"/>
      <c r="S61" s="335"/>
      <c r="T61" s="335"/>
      <c r="U61" s="336"/>
      <c r="V61" s="334"/>
      <c r="W61" s="335"/>
      <c r="X61" s="335"/>
      <c r="Y61" s="335"/>
      <c r="Z61" s="335"/>
      <c r="AA61" s="336"/>
      <c r="AB61" s="334"/>
      <c r="AC61" s="335"/>
      <c r="AD61" s="335"/>
      <c r="AE61" s="335"/>
      <c r="AF61" s="335"/>
      <c r="AG61" s="336"/>
      <c r="AH61" s="334"/>
      <c r="AI61" s="335"/>
      <c r="AJ61" s="335"/>
      <c r="AK61" s="335"/>
      <c r="AL61" s="335"/>
      <c r="AM61" s="336"/>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7" t="s">
        <v>55</v>
      </c>
      <c r="C1" s="377"/>
      <c r="D1" s="377"/>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8" t="s">
        <v>63</v>
      </c>
      <c r="C1" s="378"/>
      <c r="D1" s="378"/>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BP72"/>
  <sheetViews>
    <sheetView topLeftCell="A7" zoomScale="46" zoomScaleNormal="46" workbookViewId="0">
      <selection activeCell="P12" sqref="P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336</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337</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346</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226</v>
      </c>
      <c r="D10" s="219" t="s">
        <v>227</v>
      </c>
      <c r="E10" s="231" t="s">
        <v>265</v>
      </c>
      <c r="F10" s="219" t="s">
        <v>123</v>
      </c>
      <c r="G10" s="222">
        <v>24</v>
      </c>
      <c r="H10" s="225" t="str">
        <f>IF(G10&lt;=0,"",IF(G10&lt;=2,"Muy Baja",IF(G10&lt;=24,"Baja",IF(G10&lt;=500,"Media",IF(G10&lt;=5000,"Alta","Muy Alta")))))</f>
        <v>Baja</v>
      </c>
      <c r="I10" s="213">
        <f>IF(H10="","",IF(H10="Muy Baja",0.2,IF(H10="Baja",0.4,IF(H10="Media",0.6,IF(H10="Alta",0.8,IF(H10="Muy Alta",1,))))))</f>
        <v>0.4</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393</v>
      </c>
      <c r="AF10" s="133" t="s">
        <v>266</v>
      </c>
      <c r="AG10" s="135">
        <v>45291</v>
      </c>
      <c r="AH10" s="135">
        <v>45163</v>
      </c>
      <c r="AI10" s="133" t="s">
        <v>306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36" t="s">
        <v>307</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Moderado</v>
      </c>
      <c r="AB11" s="130">
        <f ca="1">IFERROR(IF(AND(Q10="Impacto",Q11="Impacto"),(AB10-(+AB10*T11)),IF(Q11="Impacto",($M$10-(+$M$10*T11)),IF(Q11="Probabilidad",AB10,""))),"")</f>
        <v>0.44999999999999996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267</v>
      </c>
      <c r="AF11" s="133" t="s">
        <v>266</v>
      </c>
      <c r="AG11" s="135">
        <v>45291</v>
      </c>
      <c r="AH11" s="135">
        <v>45163</v>
      </c>
      <c r="AI11" s="133" t="s">
        <v>394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t="s">
        <v>132</v>
      </c>
      <c r="C16" s="219" t="s">
        <v>215</v>
      </c>
      <c r="D16" s="219" t="s">
        <v>217</v>
      </c>
      <c r="E16" s="231" t="s">
        <v>216</v>
      </c>
      <c r="F16" s="219" t="s">
        <v>123</v>
      </c>
      <c r="G16" s="222">
        <v>12</v>
      </c>
      <c r="H16" s="225" t="str">
        <f>IF(G16&lt;=0,"",IF(G16&lt;=2,"Muy Baja",IF(G16&lt;=24,"Baja",IF(G16&lt;=500,"Media",IF(G16&lt;=5000,"Alta","Muy Alta")))))</f>
        <v>Baja</v>
      </c>
      <c r="I16" s="213">
        <f>IF(H16="","",IF(H16="Muy Baja",0.2,IF(H16="Baja",0.4,IF(H16="Media",0.6,IF(H16="Alta",0.8,IF(H16="Muy Alta",1,))))))</f>
        <v>0.4</v>
      </c>
      <c r="J16" s="228" t="s">
        <v>155</v>
      </c>
      <c r="K16" s="213"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25" t="str">
        <f ca="1">IF(OR(K16='Tabla Impacto'!$C$11,K16='Tabla Impacto'!$D$11),"Leve",IF(OR(K16='Tabla Impacto'!$C$12,K16='Tabla Impacto'!$D$12),"Menor",IF(OR(K16='Tabla Impacto'!$C$13,K16='Tabla Impacto'!$D$13),"Moderado",IF(OR(K16='Tabla Impacto'!$C$14,K16='Tabla Impacto'!$D$14),"Mayor",IF(OR(K16='Tabla Impacto'!$C$15,K16='Tabla Impacto'!$D$15),"Catastrófico","")))))</f>
        <v>Moderado</v>
      </c>
      <c r="M16" s="213">
        <f ca="1">IF(L16="","",IF(L16="Leve",0.2,IF(L16="Menor",0.4,IF(L16="Moderado",0.6,IF(L16="Mayor",0.8,IF(L16="Catastrófico",1,))))))</f>
        <v>0.6</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 ca="1">IFERROR(IF(AB16="","",IF(AB16&lt;=0.2,"Leve",IF(AB16&lt;=0.4,"Menor",IF(AB16&lt;=0.6,"Moderado",IF(AB16&lt;=0.8,"Mayor","Catastrófico"))))),"")</f>
        <v>Moderado</v>
      </c>
      <c r="AB16" s="130">
        <f ca="1">IFERROR(IF(Q16="Impacto",(M16-(+M16*T16)),IF(Q16="Probabilidad",M16,"")),"")</f>
        <v>0.6</v>
      </c>
      <c r="AC16" s="131"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20"/>
      <c r="E17" s="232"/>
      <c r="F17" s="220"/>
      <c r="G17" s="223"/>
      <c r="H17" s="226"/>
      <c r="I17" s="214"/>
      <c r="J17" s="229"/>
      <c r="K17" s="214">
        <f ca="1">IF(NOT(ISERROR(MATCH(J17,_xlfn.ANCHORARRAY(E28),0))),I30&amp;"Por favor no seleccionar los criterios de impacto",J17)</f>
        <v>0</v>
      </c>
      <c r="L17" s="226"/>
      <c r="M17" s="214"/>
      <c r="N17" s="211"/>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ca="1" si="3"/>
        <v>Moderado</v>
      </c>
      <c r="AB17" s="130">
        <f ca="1">IFERROR(IF(AND(Q16="Impacto",Q17="Impacto"),(AB10-(+AB10*T17)),IF(Q17="Impacto",($M$16-(+$M$16*T17)),IF(Q17="Probabilidad",AB10,""))),"")</f>
        <v>0.44999999999999996</v>
      </c>
      <c r="AC17" s="131"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20"/>
      <c r="E18" s="232"/>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20"/>
      <c r="E19" s="232"/>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20"/>
      <c r="E20" s="232"/>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21"/>
      <c r="E21" s="233"/>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5">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445" priority="227" operator="equal">
      <formula>"Muy Alta"</formula>
    </cfRule>
    <cfRule type="cellIs" dxfId="1444" priority="228" operator="equal">
      <formula>"Alta"</formula>
    </cfRule>
    <cfRule type="cellIs" dxfId="1443" priority="229" operator="equal">
      <formula>"Media"</formula>
    </cfRule>
    <cfRule type="cellIs" dxfId="1442" priority="230" operator="equal">
      <formula>"Baja"</formula>
    </cfRule>
    <cfRule type="cellIs" dxfId="1441" priority="231" operator="equal">
      <formula>"Muy Baja"</formula>
    </cfRule>
  </conditionalFormatting>
  <conditionalFormatting sqref="H22">
    <cfRule type="cellIs" dxfId="1440" priority="181" operator="equal">
      <formula>"Muy Alta"</formula>
    </cfRule>
    <cfRule type="cellIs" dxfId="1439" priority="182" operator="equal">
      <formula>"Alta"</formula>
    </cfRule>
    <cfRule type="cellIs" dxfId="1438" priority="183" operator="equal">
      <formula>"Media"</formula>
    </cfRule>
    <cfRule type="cellIs" dxfId="1437" priority="184" operator="equal">
      <formula>"Baja"</formula>
    </cfRule>
    <cfRule type="cellIs" dxfId="1436" priority="185" operator="equal">
      <formula>"Muy Baja"</formula>
    </cfRule>
  </conditionalFormatting>
  <conditionalFormatting sqref="H28">
    <cfRule type="cellIs" dxfId="1435" priority="158" operator="equal">
      <formula>"Muy Alta"</formula>
    </cfRule>
    <cfRule type="cellIs" dxfId="1434" priority="159" operator="equal">
      <formula>"Alta"</formula>
    </cfRule>
    <cfRule type="cellIs" dxfId="1433" priority="160" operator="equal">
      <formula>"Media"</formula>
    </cfRule>
    <cfRule type="cellIs" dxfId="1432" priority="161" operator="equal">
      <formula>"Baja"</formula>
    </cfRule>
    <cfRule type="cellIs" dxfId="1431" priority="162" operator="equal">
      <formula>"Muy Baja"</formula>
    </cfRule>
  </conditionalFormatting>
  <conditionalFormatting sqref="H34">
    <cfRule type="cellIs" dxfId="1430" priority="135" operator="equal">
      <formula>"Muy Alta"</formula>
    </cfRule>
    <cfRule type="cellIs" dxfId="1429" priority="136" operator="equal">
      <formula>"Alta"</formula>
    </cfRule>
    <cfRule type="cellIs" dxfId="1428" priority="137" operator="equal">
      <formula>"Media"</formula>
    </cfRule>
    <cfRule type="cellIs" dxfId="1427" priority="138" operator="equal">
      <formula>"Baja"</formula>
    </cfRule>
    <cfRule type="cellIs" dxfId="1426" priority="139" operator="equal">
      <formula>"Muy Baja"</formula>
    </cfRule>
  </conditionalFormatting>
  <conditionalFormatting sqref="H40">
    <cfRule type="cellIs" dxfId="1425" priority="112" operator="equal">
      <formula>"Muy Alta"</formula>
    </cfRule>
    <cfRule type="cellIs" dxfId="1424" priority="113" operator="equal">
      <formula>"Alta"</formula>
    </cfRule>
    <cfRule type="cellIs" dxfId="1423" priority="114" operator="equal">
      <formula>"Media"</formula>
    </cfRule>
    <cfRule type="cellIs" dxfId="1422" priority="115" operator="equal">
      <formula>"Baja"</formula>
    </cfRule>
    <cfRule type="cellIs" dxfId="1421" priority="116" operator="equal">
      <formula>"Muy Baja"</formula>
    </cfRule>
  </conditionalFormatting>
  <conditionalFormatting sqref="H46">
    <cfRule type="cellIs" dxfId="1420" priority="89" operator="equal">
      <formula>"Muy Alta"</formula>
    </cfRule>
    <cfRule type="cellIs" dxfId="1419" priority="90" operator="equal">
      <formula>"Alta"</formula>
    </cfRule>
    <cfRule type="cellIs" dxfId="1418" priority="91" operator="equal">
      <formula>"Media"</formula>
    </cfRule>
    <cfRule type="cellIs" dxfId="1417" priority="92" operator="equal">
      <formula>"Baja"</formula>
    </cfRule>
    <cfRule type="cellIs" dxfId="1416" priority="93" operator="equal">
      <formula>"Muy Baja"</formula>
    </cfRule>
  </conditionalFormatting>
  <conditionalFormatting sqref="H52">
    <cfRule type="cellIs" dxfId="1415" priority="66" operator="equal">
      <formula>"Muy Alta"</formula>
    </cfRule>
    <cfRule type="cellIs" dxfId="1414" priority="67" operator="equal">
      <formula>"Alta"</formula>
    </cfRule>
    <cfRule type="cellIs" dxfId="1413" priority="68" operator="equal">
      <formula>"Media"</formula>
    </cfRule>
    <cfRule type="cellIs" dxfId="1412" priority="69" operator="equal">
      <formula>"Baja"</formula>
    </cfRule>
    <cfRule type="cellIs" dxfId="1411" priority="70" operator="equal">
      <formula>"Muy Baja"</formula>
    </cfRule>
  </conditionalFormatting>
  <conditionalFormatting sqref="H58">
    <cfRule type="cellIs" dxfId="1410" priority="43" operator="equal">
      <formula>"Muy Alta"</formula>
    </cfRule>
    <cfRule type="cellIs" dxfId="1409" priority="44" operator="equal">
      <formula>"Alta"</formula>
    </cfRule>
    <cfRule type="cellIs" dxfId="1408" priority="45" operator="equal">
      <formula>"Media"</formula>
    </cfRule>
    <cfRule type="cellIs" dxfId="1407" priority="46" operator="equal">
      <formula>"Baja"</formula>
    </cfRule>
    <cfRule type="cellIs" dxfId="1406" priority="47" operator="equal">
      <formula>"Muy Baja"</formula>
    </cfRule>
  </conditionalFormatting>
  <conditionalFormatting sqref="H64">
    <cfRule type="cellIs" dxfId="1405" priority="20" operator="equal">
      <formula>"Muy Alta"</formula>
    </cfRule>
    <cfRule type="cellIs" dxfId="1404" priority="21" operator="equal">
      <formula>"Alta"</formula>
    </cfRule>
    <cfRule type="cellIs" dxfId="1403" priority="22" operator="equal">
      <formula>"Media"</formula>
    </cfRule>
    <cfRule type="cellIs" dxfId="1402" priority="23" operator="equal">
      <formula>"Baja"</formula>
    </cfRule>
    <cfRule type="cellIs" dxfId="1401" priority="24" operator="equal">
      <formula>"Muy Baja"</formula>
    </cfRule>
  </conditionalFormatting>
  <conditionalFormatting sqref="K10:K69">
    <cfRule type="containsText" dxfId="1400" priority="1" operator="containsText" text="❌">
      <formula>NOT(ISERROR(SEARCH("❌",K10)))</formula>
    </cfRule>
  </conditionalFormatting>
  <conditionalFormatting sqref="L10 L16 L22 L28 L34 L40 L46 L52 L58 L64">
    <cfRule type="cellIs" dxfId="1399" priority="222" operator="equal">
      <formula>"Catastrófico"</formula>
    </cfRule>
    <cfRule type="cellIs" dxfId="1398" priority="223" operator="equal">
      <formula>"Mayor"</formula>
    </cfRule>
    <cfRule type="cellIs" dxfId="1397" priority="224" operator="equal">
      <formula>"Moderado"</formula>
    </cfRule>
    <cfRule type="cellIs" dxfId="1396" priority="225" operator="equal">
      <formula>"Menor"</formula>
    </cfRule>
    <cfRule type="cellIs" dxfId="1395" priority="226" operator="equal">
      <formula>"Leve"</formula>
    </cfRule>
  </conditionalFormatting>
  <conditionalFormatting sqref="N10">
    <cfRule type="cellIs" dxfId="1394" priority="218" operator="equal">
      <formula>"Extremo"</formula>
    </cfRule>
    <cfRule type="cellIs" dxfId="1393" priority="219" operator="equal">
      <formula>"Alto"</formula>
    </cfRule>
    <cfRule type="cellIs" dxfId="1392" priority="220" operator="equal">
      <formula>"Moderado"</formula>
    </cfRule>
    <cfRule type="cellIs" dxfId="1391" priority="221" operator="equal">
      <formula>"Bajo"</formula>
    </cfRule>
  </conditionalFormatting>
  <conditionalFormatting sqref="N16">
    <cfRule type="cellIs" dxfId="1390" priority="200" operator="equal">
      <formula>"Extremo"</formula>
    </cfRule>
    <cfRule type="cellIs" dxfId="1389" priority="201" operator="equal">
      <formula>"Alto"</formula>
    </cfRule>
    <cfRule type="cellIs" dxfId="1388" priority="202" operator="equal">
      <formula>"Moderado"</formula>
    </cfRule>
    <cfRule type="cellIs" dxfId="1387" priority="203" operator="equal">
      <formula>"Bajo"</formula>
    </cfRule>
  </conditionalFormatting>
  <conditionalFormatting sqref="N22">
    <cfRule type="cellIs" dxfId="1386" priority="177" operator="equal">
      <formula>"Extremo"</formula>
    </cfRule>
    <cfRule type="cellIs" dxfId="1385" priority="178" operator="equal">
      <formula>"Alto"</formula>
    </cfRule>
    <cfRule type="cellIs" dxfId="1384" priority="179" operator="equal">
      <formula>"Moderado"</formula>
    </cfRule>
    <cfRule type="cellIs" dxfId="1383" priority="180" operator="equal">
      <formula>"Bajo"</formula>
    </cfRule>
  </conditionalFormatting>
  <conditionalFormatting sqref="N28">
    <cfRule type="cellIs" dxfId="1382" priority="154" operator="equal">
      <formula>"Extremo"</formula>
    </cfRule>
    <cfRule type="cellIs" dxfId="1381" priority="155" operator="equal">
      <formula>"Alto"</formula>
    </cfRule>
    <cfRule type="cellIs" dxfId="1380" priority="156" operator="equal">
      <formula>"Moderado"</formula>
    </cfRule>
    <cfRule type="cellIs" dxfId="1379" priority="157" operator="equal">
      <formula>"Bajo"</formula>
    </cfRule>
  </conditionalFormatting>
  <conditionalFormatting sqref="N34">
    <cfRule type="cellIs" dxfId="1378" priority="131" operator="equal">
      <formula>"Extremo"</formula>
    </cfRule>
    <cfRule type="cellIs" dxfId="1377" priority="132" operator="equal">
      <formula>"Alto"</formula>
    </cfRule>
    <cfRule type="cellIs" dxfId="1376" priority="133" operator="equal">
      <formula>"Moderado"</formula>
    </cfRule>
    <cfRule type="cellIs" dxfId="1375" priority="134" operator="equal">
      <formula>"Bajo"</formula>
    </cfRule>
  </conditionalFormatting>
  <conditionalFormatting sqref="N40">
    <cfRule type="cellIs" dxfId="1374" priority="108" operator="equal">
      <formula>"Extremo"</formula>
    </cfRule>
    <cfRule type="cellIs" dxfId="1373" priority="109" operator="equal">
      <formula>"Alto"</formula>
    </cfRule>
    <cfRule type="cellIs" dxfId="1372" priority="110" operator="equal">
      <formula>"Moderado"</formula>
    </cfRule>
    <cfRule type="cellIs" dxfId="1371" priority="111" operator="equal">
      <formula>"Bajo"</formula>
    </cfRule>
  </conditionalFormatting>
  <conditionalFormatting sqref="N46">
    <cfRule type="cellIs" dxfId="1370" priority="85" operator="equal">
      <formula>"Extremo"</formula>
    </cfRule>
    <cfRule type="cellIs" dxfId="1369" priority="86" operator="equal">
      <formula>"Alto"</formula>
    </cfRule>
    <cfRule type="cellIs" dxfId="1368" priority="87" operator="equal">
      <formula>"Moderado"</formula>
    </cfRule>
    <cfRule type="cellIs" dxfId="1367" priority="88" operator="equal">
      <formula>"Bajo"</formula>
    </cfRule>
  </conditionalFormatting>
  <conditionalFormatting sqref="N52">
    <cfRule type="cellIs" dxfId="1366" priority="62" operator="equal">
      <formula>"Extremo"</formula>
    </cfRule>
    <cfRule type="cellIs" dxfId="1365" priority="63" operator="equal">
      <formula>"Alto"</formula>
    </cfRule>
    <cfRule type="cellIs" dxfId="1364" priority="64" operator="equal">
      <formula>"Moderado"</formula>
    </cfRule>
    <cfRule type="cellIs" dxfId="1363" priority="65" operator="equal">
      <formula>"Bajo"</formula>
    </cfRule>
  </conditionalFormatting>
  <conditionalFormatting sqref="N58">
    <cfRule type="cellIs" dxfId="1362" priority="39" operator="equal">
      <formula>"Extremo"</formula>
    </cfRule>
    <cfRule type="cellIs" dxfId="1361" priority="40" operator="equal">
      <formula>"Alto"</formula>
    </cfRule>
    <cfRule type="cellIs" dxfId="1360" priority="41" operator="equal">
      <formula>"Moderado"</formula>
    </cfRule>
    <cfRule type="cellIs" dxfId="1359" priority="42" operator="equal">
      <formula>"Bajo"</formula>
    </cfRule>
  </conditionalFormatting>
  <conditionalFormatting sqref="N64">
    <cfRule type="cellIs" dxfId="1358" priority="16" operator="equal">
      <formula>"Extremo"</formula>
    </cfRule>
    <cfRule type="cellIs" dxfId="1357" priority="17" operator="equal">
      <formula>"Alto"</formula>
    </cfRule>
    <cfRule type="cellIs" dxfId="1356" priority="18" operator="equal">
      <formula>"Moderado"</formula>
    </cfRule>
    <cfRule type="cellIs" dxfId="1355" priority="19" operator="equal">
      <formula>"Bajo"</formula>
    </cfRule>
  </conditionalFormatting>
  <conditionalFormatting sqref="Y10:Y69">
    <cfRule type="cellIs" dxfId="1354" priority="11" operator="equal">
      <formula>"Muy Alta"</formula>
    </cfRule>
    <cfRule type="cellIs" dxfId="1353" priority="12" operator="equal">
      <formula>"Alta"</formula>
    </cfRule>
    <cfRule type="cellIs" dxfId="1352" priority="13" operator="equal">
      <formula>"Media"</formula>
    </cfRule>
    <cfRule type="cellIs" dxfId="1351" priority="14" operator="equal">
      <formula>"Baja"</formula>
    </cfRule>
    <cfRule type="cellIs" dxfId="1350" priority="15" operator="equal">
      <formula>"Muy Baja"</formula>
    </cfRule>
  </conditionalFormatting>
  <conditionalFormatting sqref="AA10:AA69">
    <cfRule type="cellIs" dxfId="1349" priority="6" operator="equal">
      <formula>"Catastrófico"</formula>
    </cfRule>
    <cfRule type="cellIs" dxfId="1348" priority="7" operator="equal">
      <formula>"Mayor"</formula>
    </cfRule>
    <cfRule type="cellIs" dxfId="1347" priority="8" operator="equal">
      <formula>"Moderado"</formula>
    </cfRule>
    <cfRule type="cellIs" dxfId="1346" priority="9" operator="equal">
      <formula>"Menor"</formula>
    </cfRule>
    <cfRule type="cellIs" dxfId="1345" priority="10" operator="equal">
      <formula>"Leve"</formula>
    </cfRule>
  </conditionalFormatting>
  <conditionalFormatting sqref="AC10:AC69">
    <cfRule type="cellIs" dxfId="1344" priority="2" operator="equal">
      <formula>"Extremo"</formula>
    </cfRule>
    <cfRule type="cellIs" dxfId="1343" priority="3" operator="equal">
      <formula>"Alto"</formula>
    </cfRule>
    <cfRule type="cellIs" dxfId="1342" priority="4" operator="equal">
      <formula>"Moderado"</formula>
    </cfRule>
    <cfRule type="cellIs" dxfId="1341"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1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1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100-000005000000}">
          <x14:formula1>
            <xm:f>'Tabla Impacto'!$F$210:$F$221</xm:f>
          </x14:formula1>
          <xm:sqref>J10:J69</xm:sqref>
        </x14:dataValidation>
        <x14:dataValidation type="list" allowBlank="1" showInputMessage="1" showErrorMessage="1" xr:uid="{00000000-0002-0000-0100-000006000000}">
          <x14:formula1>
            <xm:f>'Opciones Tratamiento'!$B$2:$B$5</xm:f>
          </x14:formula1>
          <xm:sqref>AD10:AD69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Tratamiento'!$B$13:$B$19</xm:f>
          </x14:formula1>
          <xm:sqref>F10:F69</xm:sqref>
        </x14:dataValidation>
        <x14:dataValidation type="list" allowBlank="1" showInputMessage="1" showErrorMessage="1" xr:uid="{00000000-0002-0000-0100-000009000000}">
          <x14:formula1>
            <xm:f>'Tabla Valoración controles'!$D$13:$D$14</xm:f>
          </x14:formula1>
          <xm:sqref>W10:W69</xm:sqref>
        </x14:dataValidation>
        <x14:dataValidation type="list" allowBlank="1" showInputMessage="1" showErrorMessage="1" xr:uid="{00000000-0002-0000-01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B000000}">
          <x14:formula1>
            <xm:f>'Tabla Valoración controles'!$D$11:$D$12</xm:f>
          </x14:formula1>
          <xm:sqref>V10:V69</xm:sqref>
        </x14:dataValidation>
        <x14:dataValidation type="list" allowBlank="1" showInputMessage="1" showErrorMessage="1" xr:uid="{00000000-0002-0000-0100-00000C000000}">
          <x14:formula1>
            <xm:f>'Tabla Valoración controles'!$D$9:$D$10</xm:f>
          </x14:formula1>
          <xm:sqref>U10:U69</xm:sqref>
        </x14:dataValidation>
        <x14:dataValidation type="list" allowBlank="1" showInputMessage="1" showErrorMessage="1" xr:uid="{00000000-0002-0000-0100-00000D000000}">
          <x14:formula1>
            <xm:f>'Tabla Valoración controles'!$D$7:$D$8</xm:f>
          </x14:formula1>
          <xm:sqref>S10:S69</xm:sqref>
        </x14:dataValidation>
        <x14:dataValidation type="list" allowBlank="1" showInputMessage="1" showErrorMessage="1" xr:uid="{00000000-0002-0000-0100-00000E000000}">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9" t="s">
        <v>78</v>
      </c>
      <c r="C1" s="380"/>
      <c r="D1" s="380"/>
      <c r="E1" s="380"/>
      <c r="F1" s="381"/>
    </row>
    <row r="2" spans="2:6" ht="16.5" thickBot="1" x14ac:dyDescent="0.3">
      <c r="B2" s="89"/>
      <c r="C2" s="89"/>
      <c r="D2" s="89"/>
      <c r="E2" s="89"/>
      <c r="F2" s="89"/>
    </row>
    <row r="3" spans="2:6" ht="16.5" thickBot="1" x14ac:dyDescent="0.25">
      <c r="B3" s="383" t="s">
        <v>64</v>
      </c>
      <c r="C3" s="384"/>
      <c r="D3" s="384"/>
      <c r="E3" s="101" t="s">
        <v>65</v>
      </c>
      <c r="F3" s="102" t="s">
        <v>66</v>
      </c>
    </row>
    <row r="4" spans="2:6" ht="31.5" x14ac:dyDescent="0.2">
      <c r="B4" s="385" t="s">
        <v>67</v>
      </c>
      <c r="C4" s="387" t="s">
        <v>13</v>
      </c>
      <c r="D4" s="90" t="s">
        <v>14</v>
      </c>
      <c r="E4" s="91" t="s">
        <v>68</v>
      </c>
      <c r="F4" s="92">
        <v>0.25</v>
      </c>
    </row>
    <row r="5" spans="2:6" ht="47.25" x14ac:dyDescent="0.2">
      <c r="B5" s="386"/>
      <c r="C5" s="388"/>
      <c r="D5" s="93" t="s">
        <v>15</v>
      </c>
      <c r="E5" s="94" t="s">
        <v>69</v>
      </c>
      <c r="F5" s="95">
        <v>0.15</v>
      </c>
    </row>
    <row r="6" spans="2:6" ht="47.25" x14ac:dyDescent="0.2">
      <c r="B6" s="386"/>
      <c r="C6" s="388"/>
      <c r="D6" s="93" t="s">
        <v>16</v>
      </c>
      <c r="E6" s="94" t="s">
        <v>70</v>
      </c>
      <c r="F6" s="95">
        <v>0.1</v>
      </c>
    </row>
    <row r="7" spans="2:6" ht="63" x14ac:dyDescent="0.2">
      <c r="B7" s="386"/>
      <c r="C7" s="388" t="s">
        <v>17</v>
      </c>
      <c r="D7" s="93" t="s">
        <v>10</v>
      </c>
      <c r="E7" s="94" t="s">
        <v>71</v>
      </c>
      <c r="F7" s="95">
        <v>0.25</v>
      </c>
    </row>
    <row r="8" spans="2:6" ht="31.5" x14ac:dyDescent="0.2">
      <c r="B8" s="386"/>
      <c r="C8" s="388"/>
      <c r="D8" s="93" t="s">
        <v>9</v>
      </c>
      <c r="E8" s="94" t="s">
        <v>72</v>
      </c>
      <c r="F8" s="95">
        <v>0.15</v>
      </c>
    </row>
    <row r="9" spans="2:6" ht="47.25" x14ac:dyDescent="0.2">
      <c r="B9" s="386" t="s">
        <v>162</v>
      </c>
      <c r="C9" s="388" t="s">
        <v>18</v>
      </c>
      <c r="D9" s="93" t="s">
        <v>19</v>
      </c>
      <c r="E9" s="94" t="s">
        <v>73</v>
      </c>
      <c r="F9" s="96" t="s">
        <v>74</v>
      </c>
    </row>
    <row r="10" spans="2:6" ht="63" x14ac:dyDescent="0.2">
      <c r="B10" s="386"/>
      <c r="C10" s="388"/>
      <c r="D10" s="93" t="s">
        <v>20</v>
      </c>
      <c r="E10" s="94" t="s">
        <v>75</v>
      </c>
      <c r="F10" s="96" t="s">
        <v>74</v>
      </c>
    </row>
    <row r="11" spans="2:6" ht="47.25" x14ac:dyDescent="0.2">
      <c r="B11" s="386"/>
      <c r="C11" s="388" t="s">
        <v>21</v>
      </c>
      <c r="D11" s="93" t="s">
        <v>22</v>
      </c>
      <c r="E11" s="94" t="s">
        <v>76</v>
      </c>
      <c r="F11" s="96" t="s">
        <v>74</v>
      </c>
    </row>
    <row r="12" spans="2:6" ht="47.25" x14ac:dyDescent="0.2">
      <c r="B12" s="386"/>
      <c r="C12" s="388"/>
      <c r="D12" s="93" t="s">
        <v>23</v>
      </c>
      <c r="E12" s="94" t="s">
        <v>77</v>
      </c>
      <c r="F12" s="96" t="s">
        <v>74</v>
      </c>
    </row>
    <row r="13" spans="2:6" ht="31.5" x14ac:dyDescent="0.2">
      <c r="B13" s="386"/>
      <c r="C13" s="388" t="s">
        <v>24</v>
      </c>
      <c r="D13" s="93" t="s">
        <v>119</v>
      </c>
      <c r="E13" s="94" t="s">
        <v>122</v>
      </c>
      <c r="F13" s="96" t="s">
        <v>74</v>
      </c>
    </row>
    <row r="14" spans="2:6" ht="32.25" thickBot="1" x14ac:dyDescent="0.25">
      <c r="B14" s="389"/>
      <c r="C14" s="390"/>
      <c r="D14" s="97" t="s">
        <v>120</v>
      </c>
      <c r="E14" s="98" t="s">
        <v>121</v>
      </c>
      <c r="F14" s="99" t="s">
        <v>74</v>
      </c>
    </row>
    <row r="15" spans="2:6" ht="49.5" customHeight="1" x14ac:dyDescent="0.2">
      <c r="B15" s="382" t="s">
        <v>159</v>
      </c>
      <c r="C15" s="382"/>
      <c r="D15" s="382"/>
      <c r="E15" s="382"/>
      <c r="F15" s="382"/>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P72"/>
  <sheetViews>
    <sheetView topLeftCell="A4" zoomScale="39" zoomScaleNormal="39" workbookViewId="0">
      <selection activeCell="E10" sqref="E10:E15"/>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338</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339</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340</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278</v>
      </c>
      <c r="D10" s="219" t="s">
        <v>279</v>
      </c>
      <c r="E10" s="231" t="s">
        <v>280</v>
      </c>
      <c r="F10" s="219" t="s">
        <v>123</v>
      </c>
      <c r="G10" s="222">
        <v>236</v>
      </c>
      <c r="H10" s="225" t="str">
        <f>IF(G10&lt;=0,"",IF(G10&lt;=2,"Muy Baja",IF(G10&lt;=24,"Baja",IF(G10&lt;=500,"Media",IF(G10&lt;=5000,"Alta","Muy Alta")))))</f>
        <v>Media</v>
      </c>
      <c r="I10" s="213">
        <f>IF(H10="","",IF(H10="Muy Baja",0.2,IF(H10="Baja",0.4,IF(H10="Media",0.6,IF(H10="Alta",0.8,IF(H10="Muy Alta",1,))))))</f>
        <v>0.6</v>
      </c>
      <c r="J10" s="228" t="s">
        <v>156</v>
      </c>
      <c r="K10" s="213"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5" t="str">
        <f ca="1">IF(OR(K10='Tabla Impacto'!$C$11,K10='Tabla Impacto'!$D$11),"Leve",IF(OR(K10='Tabla Impacto'!$C$12,K10='Tabla Impacto'!$D$12),"Menor",IF(OR(K10='Tabla Impacto'!$C$13,K10='Tabla Impacto'!$D$13),"Moderado",IF(OR(K10='Tabla Impacto'!$C$14,K10='Tabla Impacto'!$D$14),"Mayor",IF(OR(K10='Tabla Impacto'!$C$15,K10='Tabla Impacto'!$D$15),"Catastrófico","")))))</f>
        <v>Mayor</v>
      </c>
      <c r="M10" s="213">
        <f ca="1">IF(L10="","",IF(L10="Leve",0.2,IF(L10="Menor",0.4,IF(L10="Moderado",0.6,IF(L10="Mayor",0.8,IF(L10="Catastrófico",1,))))))</f>
        <v>0.8</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281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282</v>
      </c>
      <c r="AF10" s="133" t="s">
        <v>283</v>
      </c>
      <c r="AG10" s="135">
        <v>45291</v>
      </c>
      <c r="AH10" s="135">
        <v>45161</v>
      </c>
      <c r="AI10" s="133" t="s">
        <v>284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t="s">
        <v>285</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ca="1" si="3">IFERROR(IF(AB11="","",IF(AB11&lt;=0.2,"Leve",IF(AB11&lt;=0.4,"Menor",IF(AB11&lt;=0.6,"Moderado",IF(AB11&lt;=0.8,"Mayor","Catastrófico"))))),"")</f>
        <v>Mayor</v>
      </c>
      <c r="AB11" s="130">
        <f ca="1">IFERROR(IF(AND(Q10="Impacto",Q11="Impacto"),(AB10-(+AB10*T11)),IF(Q11="Impacto",($M$10-(+$M$10*T11)),IF(Q11="Probabilidad",AB10,""))),"")</f>
        <v>0.8</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287</v>
      </c>
      <c r="AF11" s="134" t="s">
        <v>286</v>
      </c>
      <c r="AG11" s="135">
        <v>45291</v>
      </c>
      <c r="AH11" s="135">
        <v>45161</v>
      </c>
      <c r="AI11" s="133" t="s">
        <v>288</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G8:G9"/>
    <mergeCell ref="H8:H9"/>
    <mergeCell ref="I8:I9"/>
    <mergeCell ref="L8:L9"/>
    <mergeCell ref="M8:M9"/>
    <mergeCell ref="B8:B9"/>
    <mergeCell ref="N8:N9"/>
    <mergeCell ref="J8:J9"/>
    <mergeCell ref="K8:K9"/>
    <mergeCell ref="N10:N15"/>
    <mergeCell ref="I10:I15"/>
    <mergeCell ref="J10:J15"/>
    <mergeCell ref="K10:K15"/>
    <mergeCell ref="L10:L15"/>
    <mergeCell ref="M10:M15"/>
    <mergeCell ref="AA8:AA9"/>
    <mergeCell ref="Y8:Y9"/>
    <mergeCell ref="Z8:Z9"/>
    <mergeCell ref="Q8:Q9"/>
    <mergeCell ref="R8:W8"/>
    <mergeCell ref="E16:E18"/>
    <mergeCell ref="E19:E21"/>
    <mergeCell ref="D16:D18"/>
    <mergeCell ref="D19:D21"/>
    <mergeCell ref="F10:F15"/>
    <mergeCell ref="G10:G15"/>
    <mergeCell ref="H10:H15"/>
    <mergeCell ref="A10:A15"/>
    <mergeCell ref="B10:B15"/>
    <mergeCell ref="C10:C15"/>
    <mergeCell ref="D10:D15"/>
    <mergeCell ref="E10:E15"/>
  </mergeCells>
  <conditionalFormatting sqref="H10 H16">
    <cfRule type="cellIs" dxfId="1340" priority="319" operator="equal">
      <formula>"Muy Alta"</formula>
    </cfRule>
    <cfRule type="cellIs" dxfId="1339" priority="320" operator="equal">
      <formula>"Alta"</formula>
    </cfRule>
    <cfRule type="cellIs" dxfId="1338" priority="321" operator="equal">
      <formula>"Media"</formula>
    </cfRule>
    <cfRule type="cellIs" dxfId="1337" priority="322" operator="equal">
      <formula>"Baja"</formula>
    </cfRule>
    <cfRule type="cellIs" dxfId="1336" priority="323" operator="equal">
      <formula>"Muy Baja"</formula>
    </cfRule>
  </conditionalFormatting>
  <conditionalFormatting sqref="H22">
    <cfRule type="cellIs" dxfId="1335" priority="221" operator="equal">
      <formula>"Muy Alta"</formula>
    </cfRule>
    <cfRule type="cellIs" dxfId="1334" priority="222" operator="equal">
      <formula>"Alta"</formula>
    </cfRule>
    <cfRule type="cellIs" dxfId="1333" priority="223" operator="equal">
      <formula>"Media"</formula>
    </cfRule>
    <cfRule type="cellIs" dxfId="1332" priority="224" operator="equal">
      <formula>"Baja"</formula>
    </cfRule>
    <cfRule type="cellIs" dxfId="1331" priority="225" operator="equal">
      <formula>"Muy Baja"</formula>
    </cfRule>
  </conditionalFormatting>
  <conditionalFormatting sqref="H28">
    <cfRule type="cellIs" dxfId="1330" priority="193" operator="equal">
      <formula>"Muy Alta"</formula>
    </cfRule>
    <cfRule type="cellIs" dxfId="1329" priority="194" operator="equal">
      <formula>"Alta"</formula>
    </cfRule>
    <cfRule type="cellIs" dxfId="1328" priority="195" operator="equal">
      <formula>"Media"</formula>
    </cfRule>
    <cfRule type="cellIs" dxfId="1327" priority="196" operator="equal">
      <formula>"Baja"</formula>
    </cfRule>
    <cfRule type="cellIs" dxfId="1326" priority="197" operator="equal">
      <formula>"Muy Baja"</formula>
    </cfRule>
  </conditionalFormatting>
  <conditionalFormatting sqref="H34">
    <cfRule type="cellIs" dxfId="1325" priority="165" operator="equal">
      <formula>"Muy Alta"</formula>
    </cfRule>
    <cfRule type="cellIs" dxfId="1324" priority="166" operator="equal">
      <formula>"Alta"</formula>
    </cfRule>
    <cfRule type="cellIs" dxfId="1323" priority="167" operator="equal">
      <formula>"Media"</formula>
    </cfRule>
    <cfRule type="cellIs" dxfId="1322" priority="168" operator="equal">
      <formula>"Baja"</formula>
    </cfRule>
    <cfRule type="cellIs" dxfId="1321" priority="169" operator="equal">
      <formula>"Muy Baja"</formula>
    </cfRule>
  </conditionalFormatting>
  <conditionalFormatting sqref="H40">
    <cfRule type="cellIs" dxfId="1320" priority="137" operator="equal">
      <formula>"Muy Alta"</formula>
    </cfRule>
    <cfRule type="cellIs" dxfId="1319" priority="138" operator="equal">
      <formula>"Alta"</formula>
    </cfRule>
    <cfRule type="cellIs" dxfId="1318" priority="139" operator="equal">
      <formula>"Media"</formula>
    </cfRule>
    <cfRule type="cellIs" dxfId="1317" priority="140" operator="equal">
      <formula>"Baja"</formula>
    </cfRule>
    <cfRule type="cellIs" dxfId="1316" priority="141" operator="equal">
      <formula>"Muy Baja"</formula>
    </cfRule>
  </conditionalFormatting>
  <conditionalFormatting sqref="H46">
    <cfRule type="cellIs" dxfId="1315" priority="109" operator="equal">
      <formula>"Muy Alta"</formula>
    </cfRule>
    <cfRule type="cellIs" dxfId="1314" priority="110" operator="equal">
      <formula>"Alta"</formula>
    </cfRule>
    <cfRule type="cellIs" dxfId="1313" priority="111" operator="equal">
      <formula>"Media"</formula>
    </cfRule>
    <cfRule type="cellIs" dxfId="1312" priority="112" operator="equal">
      <formula>"Baja"</formula>
    </cfRule>
    <cfRule type="cellIs" dxfId="1311" priority="113" operator="equal">
      <formula>"Muy Baja"</formula>
    </cfRule>
  </conditionalFormatting>
  <conditionalFormatting sqref="H52">
    <cfRule type="cellIs" dxfId="1310" priority="81" operator="equal">
      <formula>"Muy Alta"</formula>
    </cfRule>
    <cfRule type="cellIs" dxfId="1309" priority="82" operator="equal">
      <formula>"Alta"</formula>
    </cfRule>
    <cfRule type="cellIs" dxfId="1308" priority="83" operator="equal">
      <formula>"Media"</formula>
    </cfRule>
    <cfRule type="cellIs" dxfId="1307" priority="84" operator="equal">
      <formula>"Baja"</formula>
    </cfRule>
    <cfRule type="cellIs" dxfId="1306" priority="85" operator="equal">
      <formula>"Muy Baja"</formula>
    </cfRule>
  </conditionalFormatting>
  <conditionalFormatting sqref="H58">
    <cfRule type="cellIs" dxfId="1305" priority="53" operator="equal">
      <formula>"Muy Alta"</formula>
    </cfRule>
    <cfRule type="cellIs" dxfId="1304" priority="54" operator="equal">
      <formula>"Alta"</formula>
    </cfRule>
    <cfRule type="cellIs" dxfId="1303" priority="55" operator="equal">
      <formula>"Media"</formula>
    </cfRule>
    <cfRule type="cellIs" dxfId="1302" priority="56" operator="equal">
      <formula>"Baja"</formula>
    </cfRule>
    <cfRule type="cellIs" dxfId="1301" priority="57" operator="equal">
      <formula>"Muy Baja"</formula>
    </cfRule>
  </conditionalFormatting>
  <conditionalFormatting sqref="H64">
    <cfRule type="cellIs" dxfId="1300" priority="25" operator="equal">
      <formula>"Muy Alta"</formula>
    </cfRule>
    <cfRule type="cellIs" dxfId="1299" priority="26" operator="equal">
      <formula>"Alta"</formula>
    </cfRule>
    <cfRule type="cellIs" dxfId="1298" priority="27" operator="equal">
      <formula>"Media"</formula>
    </cfRule>
    <cfRule type="cellIs" dxfId="1297" priority="28" operator="equal">
      <formula>"Baja"</formula>
    </cfRule>
    <cfRule type="cellIs" dxfId="1296" priority="29" operator="equal">
      <formula>"Muy Baja"</formula>
    </cfRule>
  </conditionalFormatting>
  <conditionalFormatting sqref="K10:K69">
    <cfRule type="containsText" dxfId="1295" priority="1" operator="containsText" text="❌">
      <formula>NOT(ISERROR(SEARCH("❌",K10)))</formula>
    </cfRule>
  </conditionalFormatting>
  <conditionalFormatting sqref="L10 L16 L22 L28 L34 L40 L46 L52 L58 L64">
    <cfRule type="cellIs" dxfId="1294" priority="314" operator="equal">
      <formula>"Catastrófico"</formula>
    </cfRule>
    <cfRule type="cellIs" dxfId="1293" priority="315" operator="equal">
      <formula>"Mayor"</formula>
    </cfRule>
    <cfRule type="cellIs" dxfId="1292" priority="316" operator="equal">
      <formula>"Moderado"</formula>
    </cfRule>
    <cfRule type="cellIs" dxfId="1291" priority="317" operator="equal">
      <formula>"Menor"</formula>
    </cfRule>
    <cfRule type="cellIs" dxfId="1290" priority="318" operator="equal">
      <formula>"Leve"</formula>
    </cfRule>
  </conditionalFormatting>
  <conditionalFormatting sqref="N10">
    <cfRule type="cellIs" dxfId="1289" priority="310" operator="equal">
      <formula>"Extremo"</formula>
    </cfRule>
    <cfRule type="cellIs" dxfId="1288" priority="311" operator="equal">
      <formula>"Alto"</formula>
    </cfRule>
    <cfRule type="cellIs" dxfId="1287" priority="312" operator="equal">
      <formula>"Moderado"</formula>
    </cfRule>
    <cfRule type="cellIs" dxfId="1286" priority="313" operator="equal">
      <formula>"Bajo"</formula>
    </cfRule>
  </conditionalFormatting>
  <conditionalFormatting sqref="N16">
    <cfRule type="cellIs" dxfId="1285" priority="240" operator="equal">
      <formula>"Extremo"</formula>
    </cfRule>
    <cfRule type="cellIs" dxfId="1284" priority="241" operator="equal">
      <formula>"Alto"</formula>
    </cfRule>
    <cfRule type="cellIs" dxfId="1283" priority="242" operator="equal">
      <formula>"Moderado"</formula>
    </cfRule>
    <cfRule type="cellIs" dxfId="1282" priority="243" operator="equal">
      <formula>"Bajo"</formula>
    </cfRule>
  </conditionalFormatting>
  <conditionalFormatting sqref="N22">
    <cfRule type="cellIs" dxfId="1281" priority="212" operator="equal">
      <formula>"Extremo"</formula>
    </cfRule>
    <cfRule type="cellIs" dxfId="1280" priority="213" operator="equal">
      <formula>"Alto"</formula>
    </cfRule>
    <cfRule type="cellIs" dxfId="1279" priority="214" operator="equal">
      <formula>"Moderado"</formula>
    </cfRule>
    <cfRule type="cellIs" dxfId="1278" priority="215" operator="equal">
      <formula>"Bajo"</formula>
    </cfRule>
  </conditionalFormatting>
  <conditionalFormatting sqref="N28">
    <cfRule type="cellIs" dxfId="1277" priority="184" operator="equal">
      <formula>"Extremo"</formula>
    </cfRule>
    <cfRule type="cellIs" dxfId="1276" priority="185" operator="equal">
      <formula>"Alto"</formula>
    </cfRule>
    <cfRule type="cellIs" dxfId="1275" priority="186" operator="equal">
      <formula>"Moderado"</formula>
    </cfRule>
    <cfRule type="cellIs" dxfId="1274" priority="187" operator="equal">
      <formula>"Bajo"</formula>
    </cfRule>
  </conditionalFormatting>
  <conditionalFormatting sqref="N34">
    <cfRule type="cellIs" dxfId="1273" priority="156" operator="equal">
      <formula>"Extremo"</formula>
    </cfRule>
    <cfRule type="cellIs" dxfId="1272" priority="157" operator="equal">
      <formula>"Alto"</formula>
    </cfRule>
    <cfRule type="cellIs" dxfId="1271" priority="158" operator="equal">
      <formula>"Moderado"</formula>
    </cfRule>
    <cfRule type="cellIs" dxfId="1270" priority="159" operator="equal">
      <formula>"Bajo"</formula>
    </cfRule>
  </conditionalFormatting>
  <conditionalFormatting sqref="N40">
    <cfRule type="cellIs" dxfId="1269" priority="128" operator="equal">
      <formula>"Extremo"</formula>
    </cfRule>
    <cfRule type="cellIs" dxfId="1268" priority="129" operator="equal">
      <formula>"Alto"</formula>
    </cfRule>
    <cfRule type="cellIs" dxfId="1267" priority="130" operator="equal">
      <formula>"Moderado"</formula>
    </cfRule>
    <cfRule type="cellIs" dxfId="1266" priority="131" operator="equal">
      <formula>"Bajo"</formula>
    </cfRule>
  </conditionalFormatting>
  <conditionalFormatting sqref="N46">
    <cfRule type="cellIs" dxfId="1265" priority="100" operator="equal">
      <formula>"Extremo"</formula>
    </cfRule>
    <cfRule type="cellIs" dxfId="1264" priority="101" operator="equal">
      <formula>"Alto"</formula>
    </cfRule>
    <cfRule type="cellIs" dxfId="1263" priority="102" operator="equal">
      <formula>"Moderado"</formula>
    </cfRule>
    <cfRule type="cellIs" dxfId="1262" priority="103" operator="equal">
      <formula>"Bajo"</formula>
    </cfRule>
  </conditionalFormatting>
  <conditionalFormatting sqref="N52">
    <cfRule type="cellIs" dxfId="1261" priority="72" operator="equal">
      <formula>"Extremo"</formula>
    </cfRule>
    <cfRule type="cellIs" dxfId="1260" priority="73" operator="equal">
      <formula>"Alto"</formula>
    </cfRule>
    <cfRule type="cellIs" dxfId="1259" priority="74" operator="equal">
      <formula>"Moderado"</formula>
    </cfRule>
    <cfRule type="cellIs" dxfId="1258" priority="75" operator="equal">
      <formula>"Bajo"</formula>
    </cfRule>
  </conditionalFormatting>
  <conditionalFormatting sqref="N58">
    <cfRule type="cellIs" dxfId="1257" priority="44" operator="equal">
      <formula>"Extremo"</formula>
    </cfRule>
    <cfRule type="cellIs" dxfId="1256" priority="45" operator="equal">
      <formula>"Alto"</formula>
    </cfRule>
    <cfRule type="cellIs" dxfId="1255" priority="46" operator="equal">
      <formula>"Moderado"</formula>
    </cfRule>
    <cfRule type="cellIs" dxfId="1254" priority="47" operator="equal">
      <formula>"Bajo"</formula>
    </cfRule>
  </conditionalFormatting>
  <conditionalFormatting sqref="N64">
    <cfRule type="cellIs" dxfId="1253" priority="16" operator="equal">
      <formula>"Extremo"</formula>
    </cfRule>
    <cfRule type="cellIs" dxfId="1252" priority="17" operator="equal">
      <formula>"Alto"</formula>
    </cfRule>
    <cfRule type="cellIs" dxfId="1251" priority="18" operator="equal">
      <formula>"Moderado"</formula>
    </cfRule>
    <cfRule type="cellIs" dxfId="1250" priority="19" operator="equal">
      <formula>"Bajo"</formula>
    </cfRule>
  </conditionalFormatting>
  <conditionalFormatting sqref="Y10:Y69">
    <cfRule type="cellIs" dxfId="1249" priority="11" operator="equal">
      <formula>"Muy Alta"</formula>
    </cfRule>
    <cfRule type="cellIs" dxfId="1248" priority="12" operator="equal">
      <formula>"Alta"</formula>
    </cfRule>
    <cfRule type="cellIs" dxfId="1247" priority="13" operator="equal">
      <formula>"Media"</formula>
    </cfRule>
    <cfRule type="cellIs" dxfId="1246" priority="14" operator="equal">
      <formula>"Baja"</formula>
    </cfRule>
    <cfRule type="cellIs" dxfId="1245" priority="15" operator="equal">
      <formula>"Muy Baja"</formula>
    </cfRule>
  </conditionalFormatting>
  <conditionalFormatting sqref="AA10:AA69">
    <cfRule type="cellIs" dxfId="1244" priority="6" operator="equal">
      <formula>"Catastrófico"</formula>
    </cfRule>
    <cfRule type="cellIs" dxfId="1243" priority="7" operator="equal">
      <formula>"Mayor"</formula>
    </cfRule>
    <cfRule type="cellIs" dxfId="1242" priority="8" operator="equal">
      <formula>"Moderado"</formula>
    </cfRule>
    <cfRule type="cellIs" dxfId="1241" priority="9" operator="equal">
      <formula>"Menor"</formula>
    </cfRule>
    <cfRule type="cellIs" dxfId="1240" priority="10" operator="equal">
      <formula>"Leve"</formula>
    </cfRule>
  </conditionalFormatting>
  <conditionalFormatting sqref="AC10:AC69">
    <cfRule type="cellIs" dxfId="1239" priority="2" operator="equal">
      <formula>"Extremo"</formula>
    </cfRule>
    <cfRule type="cellIs" dxfId="1238" priority="3" operator="equal">
      <formula>"Alto"</formula>
    </cfRule>
    <cfRule type="cellIs" dxfId="1237" priority="4" operator="equal">
      <formula>"Moderado"</formula>
    </cfRule>
    <cfRule type="cellIs" dxfId="1236" priority="5" operator="equal">
      <formula>"Bajo"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'Tabla Valoración controles'!$D$4:$D$6</xm:f>
          </x14:formula1>
          <xm:sqref>R10:R69</xm:sqref>
        </x14:dataValidation>
        <x14:dataValidation type="list" allowBlank="1" showInputMessage="1" showErrorMessage="1" xr:uid="{00000000-0002-0000-0200-000001000000}">
          <x14:formula1>
            <xm:f>'Tabla Valoración controles'!$D$7:$D$8</xm:f>
          </x14:formula1>
          <xm:sqref>S10:S69</xm:sqref>
        </x14:dataValidation>
        <x14:dataValidation type="list" allowBlank="1" showInputMessage="1" showErrorMessage="1" xr:uid="{00000000-0002-0000-0200-000002000000}">
          <x14:formula1>
            <xm:f>'Tabla Valoración controles'!$D$9:$D$10</xm:f>
          </x14:formula1>
          <xm:sqref>U10:U69</xm:sqref>
        </x14:dataValidation>
        <x14:dataValidation type="list" allowBlank="1" showInputMessage="1" showErrorMessage="1" xr:uid="{00000000-0002-0000-0200-000003000000}">
          <x14:formula1>
            <xm:f>'Tabla Valoración controles'!$D$11:$D$12</xm:f>
          </x14:formula1>
          <xm:sqref>V10:V69</xm:sqref>
        </x14:dataValidation>
        <x14:dataValidation type="list" allowBlank="1" showInputMessage="1" showErrorMessage="1" xr:uid="{00000000-0002-0000-02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200-000005000000}">
          <x14:formula1>
            <xm:f>'Tabla Valoración controles'!$D$13:$D$14</xm:f>
          </x14:formula1>
          <xm:sqref>W10:W69</xm:sqref>
        </x14:dataValidation>
        <x14:dataValidation type="list" allowBlank="1" showInputMessage="1" showErrorMessage="1" xr:uid="{00000000-0002-0000-0200-000006000000}">
          <x14:formula1>
            <xm:f>'Opciones Tratamiento'!$B$13:$B$19</xm:f>
          </x14:formula1>
          <xm:sqref>F10:F69</xm:sqref>
        </x14:dataValidation>
        <x14:dataValidation type="list" allowBlank="1" showInputMessage="1" showErrorMessage="1" xr:uid="{00000000-0002-0000-0200-000007000000}">
          <x14:formula1>
            <xm:f>'Opciones Tratamiento'!$E$2:$E$4</xm:f>
          </x14:formula1>
          <xm:sqref>B10:B69</xm:sqref>
        </x14:dataValidation>
        <x14:dataValidation type="list" allowBlank="1" showInputMessage="1" showErrorMessage="1" xr:uid="{00000000-0002-0000-0200-000008000000}">
          <x14:formula1>
            <xm:f>'Opciones Tratamiento'!$B$2:$B$5</xm:f>
          </x14:formula1>
          <xm:sqref>AD10:AD69</xm:sqref>
        </x14:dataValidation>
        <x14:dataValidation type="list" allowBlank="1" showInputMessage="1" showErrorMessage="1" xr:uid="{00000000-0002-0000-02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2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2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2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2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200-00000E000000}">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BP72"/>
  <sheetViews>
    <sheetView topLeftCell="A7" zoomScale="44" zoomScaleNormal="44" workbookViewId="0">
      <selection activeCell="AG13" sqref="AG13"/>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344</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341</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342</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232</v>
      </c>
      <c r="D10" s="219" t="s">
        <v>229</v>
      </c>
      <c r="E10" s="231" t="s">
        <v>233</v>
      </c>
      <c r="F10" s="219" t="s">
        <v>128</v>
      </c>
      <c r="G10" s="222">
        <v>3</v>
      </c>
      <c r="H10" s="225" t="str">
        <f>IF(G10&lt;=0,"",IF(G10&lt;=2,"Muy Baja",IF(G10&lt;=24,"Baja",IF(G10&lt;=500,"Media",IF(G10&lt;=5000,"Alta","Muy Alta")))))</f>
        <v>Baja</v>
      </c>
      <c r="I10" s="213">
        <f>IF(H10="","",IF(H10="Muy Baja",0.2,IF(H10="Baja",0.4,IF(H10="Media",0.6,IF(H10="Alta",0.8,IF(H10="Muy Alta",1,))))))</f>
        <v>0.4</v>
      </c>
      <c r="J10" s="228" t="s">
        <v>154</v>
      </c>
      <c r="K10" s="213"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5" t="str">
        <f ca="1">IF(OR(K10='Tabla Impacto'!$C$11,K10='Tabla Impacto'!$D$11),"Leve",IF(OR(K10='Tabla Impacto'!$C$12,K10='Tabla Impacto'!$D$12),"Menor",IF(OR(K10='Tabla Impacto'!$C$13,K10='Tabla Impacto'!$D$13),"Moderado",IF(OR(K10='Tabla Impacto'!$C$14,K10='Tabla Impacto'!$D$14),"Mayor",IF(OR(K10='Tabla Impacto'!$C$15,K10='Tabla Impacto'!$D$15),"Catastrófico","")))))</f>
        <v>Menor</v>
      </c>
      <c r="M10" s="213">
        <f ca="1">IF(L10="","",IF(L10="Leve",0.2,IF(L10="Menor",0.4,IF(L10="Moderado",0.6,IF(L10="Mayor",0.8,IF(L10="Catastrófico",1,))))))</f>
        <v>0.4</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251</v>
      </c>
      <c r="AF10" s="133" t="s">
        <v>250</v>
      </c>
      <c r="AG10" s="135">
        <v>45291</v>
      </c>
      <c r="AH10" s="135">
        <v>45160</v>
      </c>
      <c r="AI10" s="133" t="s">
        <v>378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Menor</v>
      </c>
      <c r="AB11" s="130">
        <f ca="1">IFERROR(IF(AND(Q10="Impacto",Q11="Impacto"),(AB10-(+AB10*T11)),IF(Q11="Impacto",($M$10-(+$M$10*T11)),IF(Q11="Probabilidad",AB10,""))),"")</f>
        <v>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252</v>
      </c>
      <c r="AF11" s="133" t="s">
        <v>250</v>
      </c>
      <c r="AG11" s="135">
        <v>45291</v>
      </c>
      <c r="AH11" s="135">
        <v>45160</v>
      </c>
      <c r="AI11" s="133" t="s">
        <v>331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ca="1" si="3"/>
        <v>Menor</v>
      </c>
      <c r="AB12" s="130">
        <f ca="1">IFERROR(IF(AND(Q11="Impacto",Q12="Impacto"),(AB11-(+AB11*T12)),IF(AND(Q11="Probabilidad",Q12="Impacto"),(AB10-(+AB10*T12)),IF(Q12="Probabilidad",AB11,""))),"")</f>
        <v>0.4</v>
      </c>
      <c r="AC12" s="131" t="str">
        <f t="shared" ca="1" si="4"/>
        <v>Bajo</v>
      </c>
      <c r="AD12" s="132" t="s">
        <v>136</v>
      </c>
      <c r="AE12" s="133" t="s">
        <v>253</v>
      </c>
      <c r="AF12" s="133" t="s">
        <v>254</v>
      </c>
      <c r="AG12" s="135">
        <v>45291</v>
      </c>
      <c r="AH12" s="135">
        <v>45160</v>
      </c>
      <c r="AI12" s="133" t="s">
        <v>329</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ca="1" si="3"/>
        <v>Menor</v>
      </c>
      <c r="AB13" s="130">
        <f t="shared" ref="AB13:AB15" ca="1" si="7">IFERROR(IF(AND(Q12="Impacto",Q13="Impacto"),(AB12-(+AB12*T13)),IF(AND(Q12="Probabilidad",Q13="Impacto"),(AB11-(+AB11*T13)),IF(Q13="Probabilidad",AB12,""))),"")</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255</v>
      </c>
      <c r="AF13" s="133" t="s">
        <v>250</v>
      </c>
      <c r="AG13" s="135">
        <v>45291</v>
      </c>
      <c r="AH13" s="135">
        <v>45160</v>
      </c>
      <c r="AI13" s="133" t="s">
        <v>330</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235" priority="227" operator="equal">
      <formula>"Muy Alta"</formula>
    </cfRule>
    <cfRule type="cellIs" dxfId="1234" priority="228" operator="equal">
      <formula>"Alta"</formula>
    </cfRule>
    <cfRule type="cellIs" dxfId="1233" priority="229" operator="equal">
      <formula>"Media"</formula>
    </cfRule>
    <cfRule type="cellIs" dxfId="1232" priority="230" operator="equal">
      <formula>"Baja"</formula>
    </cfRule>
    <cfRule type="cellIs" dxfId="1231" priority="231" operator="equal">
      <formula>"Muy Baja"</formula>
    </cfRule>
  </conditionalFormatting>
  <conditionalFormatting sqref="H22">
    <cfRule type="cellIs" dxfId="1230" priority="181" operator="equal">
      <formula>"Muy Alta"</formula>
    </cfRule>
    <cfRule type="cellIs" dxfId="1229" priority="182" operator="equal">
      <formula>"Alta"</formula>
    </cfRule>
    <cfRule type="cellIs" dxfId="1228" priority="183" operator="equal">
      <formula>"Media"</formula>
    </cfRule>
    <cfRule type="cellIs" dxfId="1227" priority="184" operator="equal">
      <formula>"Baja"</formula>
    </cfRule>
    <cfRule type="cellIs" dxfId="1226" priority="185" operator="equal">
      <formula>"Muy Baja"</formula>
    </cfRule>
  </conditionalFormatting>
  <conditionalFormatting sqref="H28">
    <cfRule type="cellIs" dxfId="1225" priority="158" operator="equal">
      <formula>"Muy Alta"</formula>
    </cfRule>
    <cfRule type="cellIs" dxfId="1224" priority="159" operator="equal">
      <formula>"Alta"</formula>
    </cfRule>
    <cfRule type="cellIs" dxfId="1223" priority="160" operator="equal">
      <formula>"Media"</formula>
    </cfRule>
    <cfRule type="cellIs" dxfId="1222" priority="161" operator="equal">
      <formula>"Baja"</formula>
    </cfRule>
    <cfRule type="cellIs" dxfId="1221" priority="162" operator="equal">
      <formula>"Muy Baja"</formula>
    </cfRule>
  </conditionalFormatting>
  <conditionalFormatting sqref="H34">
    <cfRule type="cellIs" dxfId="1220" priority="135" operator="equal">
      <formula>"Muy Alta"</formula>
    </cfRule>
    <cfRule type="cellIs" dxfId="1219" priority="136" operator="equal">
      <formula>"Alta"</formula>
    </cfRule>
    <cfRule type="cellIs" dxfId="1218" priority="137" operator="equal">
      <formula>"Media"</formula>
    </cfRule>
    <cfRule type="cellIs" dxfId="1217" priority="138" operator="equal">
      <formula>"Baja"</formula>
    </cfRule>
    <cfRule type="cellIs" dxfId="1216" priority="139" operator="equal">
      <formula>"Muy Baja"</formula>
    </cfRule>
  </conditionalFormatting>
  <conditionalFormatting sqref="H40">
    <cfRule type="cellIs" dxfId="1215" priority="112" operator="equal">
      <formula>"Muy Alta"</formula>
    </cfRule>
    <cfRule type="cellIs" dxfId="1214" priority="113" operator="equal">
      <formula>"Alta"</formula>
    </cfRule>
    <cfRule type="cellIs" dxfId="1213" priority="114" operator="equal">
      <formula>"Media"</formula>
    </cfRule>
    <cfRule type="cellIs" dxfId="1212" priority="115" operator="equal">
      <formula>"Baja"</formula>
    </cfRule>
    <cfRule type="cellIs" dxfId="1211" priority="116" operator="equal">
      <formula>"Muy Baja"</formula>
    </cfRule>
  </conditionalFormatting>
  <conditionalFormatting sqref="H46">
    <cfRule type="cellIs" dxfId="1210" priority="89" operator="equal">
      <formula>"Muy Alta"</formula>
    </cfRule>
    <cfRule type="cellIs" dxfId="1209" priority="90" operator="equal">
      <formula>"Alta"</formula>
    </cfRule>
    <cfRule type="cellIs" dxfId="1208" priority="91" operator="equal">
      <formula>"Media"</formula>
    </cfRule>
    <cfRule type="cellIs" dxfId="1207" priority="92" operator="equal">
      <formula>"Baja"</formula>
    </cfRule>
    <cfRule type="cellIs" dxfId="1206" priority="93" operator="equal">
      <formula>"Muy Baja"</formula>
    </cfRule>
  </conditionalFormatting>
  <conditionalFormatting sqref="H52">
    <cfRule type="cellIs" dxfId="1205" priority="66" operator="equal">
      <formula>"Muy Alta"</formula>
    </cfRule>
    <cfRule type="cellIs" dxfId="1204" priority="67" operator="equal">
      <formula>"Alta"</formula>
    </cfRule>
    <cfRule type="cellIs" dxfId="1203" priority="68" operator="equal">
      <formula>"Media"</formula>
    </cfRule>
    <cfRule type="cellIs" dxfId="1202" priority="69" operator="equal">
      <formula>"Baja"</formula>
    </cfRule>
    <cfRule type="cellIs" dxfId="1201" priority="70" operator="equal">
      <formula>"Muy Baja"</formula>
    </cfRule>
  </conditionalFormatting>
  <conditionalFormatting sqref="H58">
    <cfRule type="cellIs" dxfId="1200" priority="43" operator="equal">
      <formula>"Muy Alta"</formula>
    </cfRule>
    <cfRule type="cellIs" dxfId="1199" priority="44" operator="equal">
      <formula>"Alta"</formula>
    </cfRule>
    <cfRule type="cellIs" dxfId="1198" priority="45" operator="equal">
      <formula>"Media"</formula>
    </cfRule>
    <cfRule type="cellIs" dxfId="1197" priority="46" operator="equal">
      <formula>"Baja"</formula>
    </cfRule>
    <cfRule type="cellIs" dxfId="1196" priority="47" operator="equal">
      <formula>"Muy Baja"</formula>
    </cfRule>
  </conditionalFormatting>
  <conditionalFormatting sqref="H64">
    <cfRule type="cellIs" dxfId="1195" priority="20" operator="equal">
      <formula>"Muy Alta"</formula>
    </cfRule>
    <cfRule type="cellIs" dxfId="1194" priority="21" operator="equal">
      <formula>"Alta"</formula>
    </cfRule>
    <cfRule type="cellIs" dxfId="1193" priority="22" operator="equal">
      <formula>"Media"</formula>
    </cfRule>
    <cfRule type="cellIs" dxfId="1192" priority="23" operator="equal">
      <formula>"Baja"</formula>
    </cfRule>
    <cfRule type="cellIs" dxfId="1191" priority="24" operator="equal">
      <formula>"Muy Baja"</formula>
    </cfRule>
  </conditionalFormatting>
  <conditionalFormatting sqref="K10:K69">
    <cfRule type="containsText" dxfId="1190" priority="1" operator="containsText" text="❌">
      <formula>NOT(ISERROR(SEARCH("❌",K10)))</formula>
    </cfRule>
  </conditionalFormatting>
  <conditionalFormatting sqref="L10 L16 L22 L28 L34 L40 L46 L52 L58 L64">
    <cfRule type="cellIs" dxfId="1189" priority="222" operator="equal">
      <formula>"Catastrófico"</formula>
    </cfRule>
    <cfRule type="cellIs" dxfId="1188" priority="223" operator="equal">
      <formula>"Mayor"</formula>
    </cfRule>
    <cfRule type="cellIs" dxfId="1187" priority="224" operator="equal">
      <formula>"Moderado"</formula>
    </cfRule>
    <cfRule type="cellIs" dxfId="1186" priority="225" operator="equal">
      <formula>"Menor"</formula>
    </cfRule>
    <cfRule type="cellIs" dxfId="1185" priority="226" operator="equal">
      <formula>"Leve"</formula>
    </cfRule>
  </conditionalFormatting>
  <conditionalFormatting sqref="N10">
    <cfRule type="cellIs" dxfId="1184" priority="218" operator="equal">
      <formula>"Extremo"</formula>
    </cfRule>
    <cfRule type="cellIs" dxfId="1183" priority="219" operator="equal">
      <formula>"Alto"</formula>
    </cfRule>
    <cfRule type="cellIs" dxfId="1182" priority="220" operator="equal">
      <formula>"Moderado"</formula>
    </cfRule>
    <cfRule type="cellIs" dxfId="1181" priority="221" operator="equal">
      <formula>"Bajo"</formula>
    </cfRule>
  </conditionalFormatting>
  <conditionalFormatting sqref="N16">
    <cfRule type="cellIs" dxfId="1180" priority="200" operator="equal">
      <formula>"Extremo"</formula>
    </cfRule>
    <cfRule type="cellIs" dxfId="1179" priority="201" operator="equal">
      <formula>"Alto"</formula>
    </cfRule>
    <cfRule type="cellIs" dxfId="1178" priority="202" operator="equal">
      <formula>"Moderado"</formula>
    </cfRule>
    <cfRule type="cellIs" dxfId="1177" priority="203" operator="equal">
      <formula>"Bajo"</formula>
    </cfRule>
  </conditionalFormatting>
  <conditionalFormatting sqref="N22">
    <cfRule type="cellIs" dxfId="1176" priority="177" operator="equal">
      <formula>"Extremo"</formula>
    </cfRule>
    <cfRule type="cellIs" dxfId="1175" priority="178" operator="equal">
      <formula>"Alto"</formula>
    </cfRule>
    <cfRule type="cellIs" dxfId="1174" priority="179" operator="equal">
      <formula>"Moderado"</formula>
    </cfRule>
    <cfRule type="cellIs" dxfId="1173" priority="180" operator="equal">
      <formula>"Bajo"</formula>
    </cfRule>
  </conditionalFormatting>
  <conditionalFormatting sqref="N28">
    <cfRule type="cellIs" dxfId="1172" priority="154" operator="equal">
      <formula>"Extremo"</formula>
    </cfRule>
    <cfRule type="cellIs" dxfId="1171" priority="155" operator="equal">
      <formula>"Alto"</formula>
    </cfRule>
    <cfRule type="cellIs" dxfId="1170" priority="156" operator="equal">
      <formula>"Moderado"</formula>
    </cfRule>
    <cfRule type="cellIs" dxfId="1169" priority="157" operator="equal">
      <formula>"Bajo"</formula>
    </cfRule>
  </conditionalFormatting>
  <conditionalFormatting sqref="N34">
    <cfRule type="cellIs" dxfId="1168" priority="131" operator="equal">
      <formula>"Extremo"</formula>
    </cfRule>
    <cfRule type="cellIs" dxfId="1167" priority="132" operator="equal">
      <formula>"Alto"</formula>
    </cfRule>
    <cfRule type="cellIs" dxfId="1166" priority="133" operator="equal">
      <formula>"Moderado"</formula>
    </cfRule>
    <cfRule type="cellIs" dxfId="1165" priority="134" operator="equal">
      <formula>"Bajo"</formula>
    </cfRule>
  </conditionalFormatting>
  <conditionalFormatting sqref="N40">
    <cfRule type="cellIs" dxfId="1164" priority="108" operator="equal">
      <formula>"Extremo"</formula>
    </cfRule>
    <cfRule type="cellIs" dxfId="1163" priority="109" operator="equal">
      <formula>"Alto"</formula>
    </cfRule>
    <cfRule type="cellIs" dxfId="1162" priority="110" operator="equal">
      <formula>"Moderado"</formula>
    </cfRule>
    <cfRule type="cellIs" dxfId="1161" priority="111" operator="equal">
      <formula>"Bajo"</formula>
    </cfRule>
  </conditionalFormatting>
  <conditionalFormatting sqref="N46">
    <cfRule type="cellIs" dxfId="1160" priority="85" operator="equal">
      <formula>"Extremo"</formula>
    </cfRule>
    <cfRule type="cellIs" dxfId="1159" priority="86" operator="equal">
      <formula>"Alto"</formula>
    </cfRule>
    <cfRule type="cellIs" dxfId="1158" priority="87" operator="equal">
      <formula>"Moderado"</formula>
    </cfRule>
    <cfRule type="cellIs" dxfId="1157" priority="88" operator="equal">
      <formula>"Bajo"</formula>
    </cfRule>
  </conditionalFormatting>
  <conditionalFormatting sqref="N52">
    <cfRule type="cellIs" dxfId="1156" priority="62" operator="equal">
      <formula>"Extremo"</formula>
    </cfRule>
    <cfRule type="cellIs" dxfId="1155" priority="63" operator="equal">
      <formula>"Alto"</formula>
    </cfRule>
    <cfRule type="cellIs" dxfId="1154" priority="64" operator="equal">
      <formula>"Moderado"</formula>
    </cfRule>
    <cfRule type="cellIs" dxfId="1153" priority="65" operator="equal">
      <formula>"Bajo"</formula>
    </cfRule>
  </conditionalFormatting>
  <conditionalFormatting sqref="N58">
    <cfRule type="cellIs" dxfId="1152" priority="39" operator="equal">
      <formula>"Extremo"</formula>
    </cfRule>
    <cfRule type="cellIs" dxfId="1151" priority="40" operator="equal">
      <formula>"Alto"</formula>
    </cfRule>
    <cfRule type="cellIs" dxfId="1150" priority="41" operator="equal">
      <formula>"Moderado"</formula>
    </cfRule>
    <cfRule type="cellIs" dxfId="1149" priority="42" operator="equal">
      <formula>"Bajo"</formula>
    </cfRule>
  </conditionalFormatting>
  <conditionalFormatting sqref="N64">
    <cfRule type="cellIs" dxfId="1148" priority="16" operator="equal">
      <formula>"Extremo"</formula>
    </cfRule>
    <cfRule type="cellIs" dxfId="1147" priority="17" operator="equal">
      <formula>"Alto"</formula>
    </cfRule>
    <cfRule type="cellIs" dxfId="1146" priority="18" operator="equal">
      <formula>"Moderado"</formula>
    </cfRule>
    <cfRule type="cellIs" dxfId="1145" priority="19" operator="equal">
      <formula>"Bajo"</formula>
    </cfRule>
  </conditionalFormatting>
  <conditionalFormatting sqref="Y10:Y69">
    <cfRule type="cellIs" dxfId="1144" priority="11" operator="equal">
      <formula>"Muy Alta"</formula>
    </cfRule>
    <cfRule type="cellIs" dxfId="1143" priority="12" operator="equal">
      <formula>"Alta"</formula>
    </cfRule>
    <cfRule type="cellIs" dxfId="1142" priority="13" operator="equal">
      <formula>"Media"</formula>
    </cfRule>
    <cfRule type="cellIs" dxfId="1141" priority="14" operator="equal">
      <formula>"Baja"</formula>
    </cfRule>
    <cfRule type="cellIs" dxfId="1140" priority="15" operator="equal">
      <formula>"Muy Baja"</formula>
    </cfRule>
  </conditionalFormatting>
  <conditionalFormatting sqref="AA10:AA69">
    <cfRule type="cellIs" dxfId="1139" priority="6" operator="equal">
      <formula>"Catastrófico"</formula>
    </cfRule>
    <cfRule type="cellIs" dxfId="1138" priority="7" operator="equal">
      <formula>"Mayor"</formula>
    </cfRule>
    <cfRule type="cellIs" dxfId="1137" priority="8" operator="equal">
      <formula>"Moderado"</formula>
    </cfRule>
    <cfRule type="cellIs" dxfId="1136" priority="9" operator="equal">
      <formula>"Menor"</formula>
    </cfRule>
    <cfRule type="cellIs" dxfId="1135" priority="10" operator="equal">
      <formula>"Leve"</formula>
    </cfRule>
  </conditionalFormatting>
  <conditionalFormatting sqref="AC10:AC69">
    <cfRule type="cellIs" dxfId="1134" priority="2" operator="equal">
      <formula>"Extremo"</formula>
    </cfRule>
    <cfRule type="cellIs" dxfId="1133" priority="3" operator="equal">
      <formula>"Alto"</formula>
    </cfRule>
    <cfRule type="cellIs" dxfId="1132" priority="4" operator="equal">
      <formula>"Moderado"</formula>
    </cfRule>
    <cfRule type="cellIs" dxfId="1131"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3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3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3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3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3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300-000005000000}">
          <x14:formula1>
            <xm:f>'Tabla Impacto'!$F$210:$F$221</xm:f>
          </x14:formula1>
          <xm:sqref>J10:J69</xm:sqref>
        </x14:dataValidation>
        <x14:dataValidation type="list" allowBlank="1" showInputMessage="1" showErrorMessage="1" xr:uid="{00000000-0002-0000-0300-000006000000}">
          <x14:formula1>
            <xm:f>'Opciones Tratamiento'!$B$2:$B$5</xm:f>
          </x14:formula1>
          <xm:sqref>AD10:AD69</xm:sqref>
        </x14:dataValidation>
        <x14:dataValidation type="list" allowBlank="1" showInputMessage="1" showErrorMessage="1" xr:uid="{00000000-0002-0000-0300-000007000000}">
          <x14:formula1>
            <xm:f>'Opciones Tratamiento'!$E$2:$E$4</xm:f>
          </x14:formula1>
          <xm:sqref>B10:B69</xm:sqref>
        </x14:dataValidation>
        <x14:dataValidation type="list" allowBlank="1" showInputMessage="1" showErrorMessage="1" xr:uid="{00000000-0002-0000-0300-000008000000}">
          <x14:formula1>
            <xm:f>'Opciones Tratamiento'!$B$13:$B$19</xm:f>
          </x14:formula1>
          <xm:sqref>F10:F69</xm:sqref>
        </x14:dataValidation>
        <x14:dataValidation type="list" allowBlank="1" showInputMessage="1" showErrorMessage="1" xr:uid="{00000000-0002-0000-0300-000009000000}">
          <x14:formula1>
            <xm:f>'Tabla Valoración controles'!$D$13:$D$14</xm:f>
          </x14:formula1>
          <xm:sqref>W10:W69</xm:sqref>
        </x14:dataValidation>
        <x14:dataValidation type="list" allowBlank="1" showInputMessage="1" showErrorMessage="1" xr:uid="{00000000-0002-0000-03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300-00000B000000}">
          <x14:formula1>
            <xm:f>'Tabla Valoración controles'!$D$11:$D$12</xm:f>
          </x14:formula1>
          <xm:sqref>V10:V69</xm:sqref>
        </x14:dataValidation>
        <x14:dataValidation type="list" allowBlank="1" showInputMessage="1" showErrorMessage="1" xr:uid="{00000000-0002-0000-0300-00000C000000}">
          <x14:formula1>
            <xm:f>'Tabla Valoración controles'!$D$9:$D$10</xm:f>
          </x14:formula1>
          <xm:sqref>U10:U69</xm:sqref>
        </x14:dataValidation>
        <x14:dataValidation type="list" allowBlank="1" showInputMessage="1" showErrorMessage="1" xr:uid="{00000000-0002-0000-0300-00000D000000}">
          <x14:formula1>
            <xm:f>'Tabla Valoración controles'!$D$7:$D$8</xm:f>
          </x14:formula1>
          <xm:sqref>S10:S69</xm:sqref>
        </x14:dataValidation>
        <x14:dataValidation type="list" allowBlank="1" showInputMessage="1" showErrorMessage="1" xr:uid="{00000000-0002-0000-0300-00000E000000}">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BP68"/>
  <sheetViews>
    <sheetView topLeftCell="N8" zoomScale="46" zoomScaleNormal="46" workbookViewId="0">
      <pane ySplit="1" topLeftCell="A9" activePane="bottomLeft" state="frozen"/>
      <selection activeCell="A8" sqref="A8"/>
      <selection pane="bottomLeft" activeCell="P12" sqref="P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345</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343</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347</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134</v>
      </c>
      <c r="C10" s="219" t="s">
        <v>257</v>
      </c>
      <c r="D10" s="219" t="s">
        <v>231</v>
      </c>
      <c r="E10" s="231" t="s">
        <v>230</v>
      </c>
      <c r="F10" s="219" t="s">
        <v>123</v>
      </c>
      <c r="G10" s="222">
        <v>12</v>
      </c>
      <c r="H10" s="225" t="str">
        <f>IF(G10&lt;=0,"",IF(G10&lt;=2,"Muy Baja",IF(G10&lt;=24,"Baja",IF(G10&lt;=500,"Media",IF(G10&lt;=5000,"Alta","Muy Alta")))))</f>
        <v>Baja</v>
      </c>
      <c r="I10" s="213">
        <f>IF(H10="","",IF(H10="Muy Baja",0.2,IF(H10="Baja",0.4,IF(H10="Media",0.6,IF(H10="Alta",0.8,IF(H10="Muy Alta",1,))))))</f>
        <v>0.4</v>
      </c>
      <c r="J10" s="228" t="s">
        <v>154</v>
      </c>
      <c r="K10" s="213"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5" t="str">
        <f ca="1">IF(OR(K10='Tabla Impacto'!$C$11,K10='Tabla Impacto'!$D$11),"Leve",IF(OR(K10='Tabla Impacto'!$C$12,K10='Tabla Impacto'!$D$12),"Menor",IF(OR(K10='Tabla Impacto'!$C$13,K10='Tabla Impacto'!$D$13),"Moderado",IF(OR(K10='Tabla Impacto'!$C$14,K10='Tabla Impacto'!$D$14),"Mayor",IF(OR(K10='Tabla Impacto'!$C$15,K10='Tabla Impacto'!$D$15),"Catastrófico","")))))</f>
        <v>Menor</v>
      </c>
      <c r="M10" s="213">
        <f ca="1">IF(L10="","",IF(L10="Leve",0.2,IF(L10="Menor",0.4,IF(L10="Moderado",0.6,IF(L10="Mayor",0.8,IF(L10="Catastrófico",1,))))))</f>
        <v>0.4</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332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258</v>
      </c>
      <c r="AF10" s="133" t="s">
        <v>246</v>
      </c>
      <c r="AG10" s="135">
        <v>45291</v>
      </c>
      <c r="AH10" s="135">
        <v>45162</v>
      </c>
      <c r="AI10" s="133" t="s">
        <v>315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77.25" customHeight="1" x14ac:dyDescent="0.3">
      <c r="A11" s="217"/>
      <c r="B11" s="220"/>
      <c r="C11" s="220"/>
      <c r="D11" s="220"/>
      <c r="E11" s="232"/>
      <c r="F11" s="220"/>
      <c r="G11" s="223"/>
      <c r="H11" s="226"/>
      <c r="I11" s="214"/>
      <c r="J11" s="229"/>
      <c r="K11" s="214">
        <f ca="1">IF(NOT(ISERROR(MATCH(J11,_xlfn.ANCHORARRAY(E18),0))),I20&amp;"Por favor no seleccionar los criterios de impacto",J11)</f>
        <v>0</v>
      </c>
      <c r="L11" s="226"/>
      <c r="M11" s="214"/>
      <c r="N11" s="211"/>
      <c r="O11" s="123">
        <v>2</v>
      </c>
      <c r="P11" s="124" t="s">
        <v>259</v>
      </c>
      <c r="Q11" s="125" t="str">
        <f>IF(OR(R11="Preventivo",R11="Detectivo"),"Probabilidad",IF(R11="Correctivo","Impacto",""))</f>
        <v>Impacto</v>
      </c>
      <c r="R11" s="126" t="s">
        <v>16</v>
      </c>
      <c r="S11" s="126" t="s">
        <v>9</v>
      </c>
      <c r="T11" s="127" t="str">
        <f t="shared" ref="T11"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5" si="1">IFERROR(IF(X11="","",IF(X11&lt;=0.2,"Muy Baja",IF(X11&lt;=0.4,"Baja",IF(X11&lt;=0.6,"Media",IF(X11&lt;=0.8,"Alta","Muy Alta"))))),"")</f>
        <v>Baja</v>
      </c>
      <c r="Z11" s="130">
        <f t="shared" ref="Z11" si="2">+X11</f>
        <v>0.24</v>
      </c>
      <c r="AA11" s="129" t="str">
        <f t="shared" ref="AA11:AA65" ca="1" si="3">IFERROR(IF(AB11="","",IF(AB11&lt;=0.2,"Leve",IF(AB11&lt;=0.4,"Menor",IF(AB11&lt;=0.6,"Moderado",IF(AB11&lt;=0.8,"Mayor","Catastrófico"))))),"")</f>
        <v>Menor</v>
      </c>
      <c r="AB11" s="130">
        <f ca="1">IFERROR(IF(AND(Q10="Impacto",Q11="Impacto"),(AB10-(+AB10*T11)),IF(Q11="Impacto",($M$10-(+$M$10*T11)),IF(Q11="Probabilidad",AB10,""))),"")</f>
        <v>0.30000000000000004</v>
      </c>
      <c r="AC11" s="131" t="str">
        <f t="shared" ref="AC11"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333</v>
      </c>
      <c r="AF11" s="134" t="s">
        <v>334</v>
      </c>
      <c r="AG11" s="135">
        <v>45291</v>
      </c>
      <c r="AH11" s="135">
        <v>45162</v>
      </c>
      <c r="AI11" s="133" t="s">
        <v>383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v>2</v>
      </c>
      <c r="B12" s="219" t="s">
        <v>132</v>
      </c>
      <c r="C12" s="219" t="s">
        <v>385</v>
      </c>
      <c r="D12" s="219" t="s">
        <v>386</v>
      </c>
      <c r="E12" s="219" t="s">
        <v>384</v>
      </c>
      <c r="F12" s="219" t="s">
        <v>128</v>
      </c>
      <c r="G12" s="222">
        <v>258</v>
      </c>
      <c r="H12" s="225" t="str">
        <f>IF(G12&lt;=0,"",IF(G12&lt;=2,"Muy Baja",IF(G12&lt;=24,"Baja",IF(G12&lt;=500,"Media",IF(G12&lt;=5000,"Alta","Muy Alta")))))</f>
        <v>Media</v>
      </c>
      <c r="I12" s="213">
        <f>IF(H12="","",IF(H12="Muy Baja",0.2,IF(H12="Baja",0.4,IF(H12="Media",0.6,IF(H12="Alta",0.8,IF(H12="Muy Alta",1,))))))</f>
        <v>0.6</v>
      </c>
      <c r="J12" s="228" t="s">
        <v>154</v>
      </c>
      <c r="K12" s="213" t="str">
        <f ca="1">IF(NOT(ISERROR(MATCH(J12,'Tabla Impacto'!$B$221:$B$223,0))),'Tabla Impacto'!$F$223&amp;"Por favor no seleccionar los criterios de impacto(Afectación Económica o presupuestal y Pérdida Reputacional)",J12)</f>
        <v xml:space="preserve">     El riesgo afecta la imagen de la entidad internamente, de conocimiento general, nivel interno, de junta dircetiva y accionistas y/o de provedores</v>
      </c>
      <c r="L12" s="225" t="str">
        <f ca="1">IF(OR(K12='Tabla Impacto'!$C$11,K12='Tabla Impacto'!$D$11),"Leve",IF(OR(K12='Tabla Impacto'!$C$12,K12='Tabla Impacto'!$D$12),"Menor",IF(OR(K12='Tabla Impacto'!$C$13,K12='Tabla Impacto'!$D$13),"Moderado",IF(OR(K12='Tabla Impacto'!$C$14,K12='Tabla Impacto'!$D$14),"Mayor",IF(OR(K12='Tabla Impacto'!$C$15,K12='Tabla Impacto'!$D$15),"Catastrófico","")))))</f>
        <v>Menor</v>
      </c>
      <c r="M12" s="213">
        <f ca="1">IF(L12="","",IF(L12="Leve",0.2,IF(L12="Menor",0.4,IF(L12="Moderado",0.6,IF(L12="Mayor",0.8,IF(L12="Catastrófico",1,))))))</f>
        <v>0.4</v>
      </c>
      <c r="N12" s="210" t="str">
        <f ca="1">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387</v>
      </c>
      <c r="Q12" s="125" t="str">
        <f>IF(OR(R12="Preventivo",R12="Detectivo"),"Probabilidad",IF(R12="Correctivo","Impacto",""))</f>
        <v>Probabilidad</v>
      </c>
      <c r="R12" s="126" t="s">
        <v>14</v>
      </c>
      <c r="S12" s="126" t="s">
        <v>9</v>
      </c>
      <c r="T12" s="127" t="str">
        <f>IF(AND(R12="Preventivo",S12="Automático"),"50%",IF(AND(R12="Preventivo",S12="Manual"),"40%",IF(AND(R12="Detectivo",S12="Automático"),"40%",IF(AND(R12="Detectivo",S12="Manual"),"30%",IF(AND(R12="Correctivo",S12="Automático"),"35%",IF(AND(R12="Correctivo",S12="Manual"),"25%",""))))))</f>
        <v>40%</v>
      </c>
      <c r="U12" s="126" t="s">
        <v>19</v>
      </c>
      <c r="V12" s="126" t="s">
        <v>22</v>
      </c>
      <c r="W12" s="126" t="s">
        <v>119</v>
      </c>
      <c r="X12" s="128">
        <f>IFERROR(IF(Q12="Probabilidad",(I12-(+I12*T12)),IF(Q12="Impacto",I12,"")),"")</f>
        <v>0.36</v>
      </c>
      <c r="Y12" s="129" t="str">
        <f>IFERROR(IF(X12="","",IF(X12&lt;=0.2,"Muy Baja",IF(X12&lt;=0.4,"Baja",IF(X12&lt;=0.6,"Media",IF(X12&lt;=0.8,"Alta","Muy Alta"))))),"")</f>
        <v>Baja</v>
      </c>
      <c r="Z12" s="130">
        <f>+X12</f>
        <v>0.36</v>
      </c>
      <c r="AA12" s="129" t="str">
        <f ca="1">IFERROR(IF(AB12="","",IF(AB12&lt;=0.2,"Leve",IF(AB12&lt;=0.4,"Menor",IF(AB12&lt;=0.6,"Moderado",IF(AB12&lt;=0.8,"Mayor","Catastrófico"))))),"")</f>
        <v>Menor</v>
      </c>
      <c r="AB12" s="130">
        <f ca="1">IFERROR(IF(Q12="Impacto",(M12-(+M12*T12)),IF(Q12="Probabilidad",M12,"")),"")</f>
        <v>0.4</v>
      </c>
      <c r="AC12" s="131" t="str">
        <f ca="1">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Moderado</v>
      </c>
      <c r="AD12" s="132" t="s">
        <v>136</v>
      </c>
      <c r="AE12" s="133" t="s">
        <v>388</v>
      </c>
      <c r="AF12" s="134" t="s">
        <v>389</v>
      </c>
      <c r="AG12" s="135">
        <v>45291</v>
      </c>
      <c r="AH12" s="135">
        <v>45162</v>
      </c>
      <c r="AI12" s="133" t="s">
        <v>390</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20"/>
      <c r="F13" s="220"/>
      <c r="G13" s="223"/>
      <c r="H13" s="226"/>
      <c r="I13" s="214"/>
      <c r="J13" s="229"/>
      <c r="K13" s="214">
        <f ca="1">IF(NOT(ISERROR(MATCH(J13,_xlfn.ANCHORARRAY(E24),0))),I26&amp;"Por favor no seleccionar los criterios de impacto",J13)</f>
        <v>0</v>
      </c>
      <c r="L13" s="226"/>
      <c r="M13" s="214"/>
      <c r="N13" s="211"/>
      <c r="O13" s="123">
        <v>2</v>
      </c>
      <c r="P13" s="124"/>
      <c r="Q13" s="125" t="str">
        <f>IF(OR(R13="Preventivo",R13="Detectivo"),"Probabilidad",IF(R13="Correctivo","Impacto",""))</f>
        <v/>
      </c>
      <c r="R13" s="126"/>
      <c r="S13" s="126"/>
      <c r="T13" s="127" t="str">
        <f t="shared" ref="T13:T17" si="5">IF(AND(R13="Preventivo",S13="Automático"),"50%",IF(AND(R13="Preventivo",S13="Manual"),"40%",IF(AND(R13="Detectivo",S13="Automático"),"40%",IF(AND(R13="Detectivo",S13="Manual"),"30%",IF(AND(R13="Correctivo",S13="Automático"),"35%",IF(AND(R13="Correctivo",S13="Manual"),"25%",""))))))</f>
        <v/>
      </c>
      <c r="U13" s="126"/>
      <c r="V13" s="126"/>
      <c r="W13" s="126"/>
      <c r="X13" s="128" t="str">
        <f>IFERROR(IF(AND(Q12="Probabilidad",Q13="Probabilidad"),(Z12-(+Z12*T13)),IF(Q13="Probabilidad",(I12-(+I12*T13)),IF(Q13="Impacto",Z12,""))),"")</f>
        <v/>
      </c>
      <c r="Y13" s="129" t="str">
        <f t="shared" si="1"/>
        <v/>
      </c>
      <c r="Z13" s="130" t="str">
        <f t="shared" ref="Z13:Z17" si="6">+X13</f>
        <v/>
      </c>
      <c r="AA13" s="129" t="str">
        <f t="shared" si="3"/>
        <v/>
      </c>
      <c r="AB13" s="130" t="str">
        <f>IFERROR(IF(AND(Q12="Impacto",Q13="Impacto"),(AB10-(+AB10*T13)),IF(Q13="Impacto",($M$12-(+$M$12*T13)),IF(Q13="Probabilidad",AB10,""))),"")</f>
        <v/>
      </c>
      <c r="AC13" s="131" t="str">
        <f t="shared" ref="AC13:AC14" si="7">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20"/>
      <c r="F14" s="220"/>
      <c r="G14" s="223"/>
      <c r="H14" s="226"/>
      <c r="I14" s="214"/>
      <c r="J14" s="229"/>
      <c r="K14" s="214">
        <f ca="1">IF(NOT(ISERROR(MATCH(J14,_xlfn.ANCHORARRAY(E25),0))),I27&amp;"Por favor no seleccionar los criterios de impacto",J14)</f>
        <v>0</v>
      </c>
      <c r="L14" s="226"/>
      <c r="M14" s="214"/>
      <c r="N14" s="211"/>
      <c r="O14" s="123">
        <v>3</v>
      </c>
      <c r="P14" s="124"/>
      <c r="Q14" s="125" t="str">
        <f>IF(OR(R14="Preventivo",R14="Detectivo"),"Probabilidad",IF(R14="Correctivo","Impacto",""))</f>
        <v/>
      </c>
      <c r="R14" s="126"/>
      <c r="S14" s="126"/>
      <c r="T14" s="127" t="str">
        <f t="shared" si="5"/>
        <v/>
      </c>
      <c r="U14" s="126"/>
      <c r="V14" s="126"/>
      <c r="W14" s="126"/>
      <c r="X14" s="128" t="str">
        <f>IFERROR(IF(AND(Q13="Probabilidad",Q14="Probabilidad"),(Z13-(+Z13*T14)),IF(AND(Q13="Impacto",Q14="Probabilidad"),(Z12-(+Z12*T14)),IF(Q14="Impacto",Z13,""))),"")</f>
        <v/>
      </c>
      <c r="Y14" s="129" t="str">
        <f t="shared" si="1"/>
        <v/>
      </c>
      <c r="Z14" s="130" t="str">
        <f t="shared" si="6"/>
        <v/>
      </c>
      <c r="AA14" s="129" t="str">
        <f t="shared" si="3"/>
        <v/>
      </c>
      <c r="AB14" s="130" t="str">
        <f>IFERROR(IF(AND(Q13="Impacto",Q14="Impacto"),(AB13-(+AB13*T14)),IF(AND(Q13="Probabilidad",Q14="Impacto"),(AB12-(+AB12*T14)),IF(Q14="Probabilidad",AB13,""))),"")</f>
        <v/>
      </c>
      <c r="AC14" s="131" t="str">
        <f t="shared" si="7"/>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37"/>
      <c r="E15" s="237"/>
      <c r="F15" s="220"/>
      <c r="G15" s="223"/>
      <c r="H15" s="226"/>
      <c r="I15" s="214"/>
      <c r="J15" s="229"/>
      <c r="K15" s="214">
        <f ca="1">IF(NOT(ISERROR(MATCH(J15,_xlfn.ANCHORARRAY(E26),0))),I28&amp;"Por favor no seleccionar los criterios de impacto",J15)</f>
        <v>0</v>
      </c>
      <c r="L15" s="226"/>
      <c r="M15" s="214"/>
      <c r="N15" s="211"/>
      <c r="O15" s="123">
        <v>4</v>
      </c>
      <c r="P15" s="136"/>
      <c r="Q15" s="125" t="str">
        <f t="shared" ref="Q15:Q17" si="8">IF(OR(R15="Preventivo",R15="Detectivo"),"Probabilidad",IF(R15="Correctivo","Impacto",""))</f>
        <v/>
      </c>
      <c r="R15" s="126"/>
      <c r="S15" s="126"/>
      <c r="T15" s="127" t="str">
        <f t="shared" si="5"/>
        <v/>
      </c>
      <c r="U15" s="126"/>
      <c r="V15" s="126"/>
      <c r="W15" s="126"/>
      <c r="X15" s="128" t="str">
        <f t="shared" ref="X15:X17" si="9">IFERROR(IF(AND(Q14="Probabilidad",Q15="Probabilidad"),(Z14-(+Z14*T15)),IF(AND(Q14="Impacto",Q15="Probabilidad"),(Z13-(+Z13*T15)),IF(Q15="Impacto",Z14,""))),"")</f>
        <v/>
      </c>
      <c r="Y15" s="129" t="str">
        <f t="shared" si="1"/>
        <v/>
      </c>
      <c r="Z15" s="130" t="str">
        <f t="shared" si="6"/>
        <v/>
      </c>
      <c r="AA15" s="129" t="str">
        <f t="shared" si="3"/>
        <v/>
      </c>
      <c r="AB15" s="130" t="str">
        <f t="shared" ref="AB15:AB17" si="10">IFERROR(IF(AND(Q14="Impacto",Q15="Impacto"),(AB14-(+AB14*T15)),IF(AND(Q14="Probabilidad",Q15="Impacto"),(AB13-(+AB13*T15)),IF(Q15="Probabilidad",AB14,""))),"")</f>
        <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c r="B16" s="220"/>
      <c r="C16" s="220"/>
      <c r="D16" s="238"/>
      <c r="E16" s="238"/>
      <c r="F16" s="220"/>
      <c r="G16" s="223"/>
      <c r="H16" s="226"/>
      <c r="I16" s="214"/>
      <c r="J16" s="229"/>
      <c r="K16" s="214">
        <f ca="1">IF(NOT(ISERROR(MATCH(J16,_xlfn.ANCHORARRAY(E27),0))),I29&amp;"Por favor no seleccionar los criterios de impacto",J16)</f>
        <v>0</v>
      </c>
      <c r="L16" s="226"/>
      <c r="M16" s="214"/>
      <c r="N16" s="211"/>
      <c r="O16" s="123">
        <v>5</v>
      </c>
      <c r="P16" s="124"/>
      <c r="Q16" s="125" t="str">
        <f t="shared" si="8"/>
        <v/>
      </c>
      <c r="R16" s="126"/>
      <c r="S16" s="126"/>
      <c r="T16" s="127" t="str">
        <f t="shared" si="5"/>
        <v/>
      </c>
      <c r="U16" s="126"/>
      <c r="V16" s="126"/>
      <c r="W16" s="126"/>
      <c r="X16" s="128" t="str">
        <f t="shared" si="9"/>
        <v/>
      </c>
      <c r="Y16" s="129" t="str">
        <f t="shared" si="1"/>
        <v/>
      </c>
      <c r="Z16" s="130" t="str">
        <f t="shared" si="6"/>
        <v/>
      </c>
      <c r="AA16" s="129" t="str">
        <f t="shared" si="3"/>
        <v/>
      </c>
      <c r="AB16" s="130" t="str">
        <f t="shared" si="10"/>
        <v/>
      </c>
      <c r="AC16" s="131" t="str">
        <f t="shared" ref="AC16:AC17" si="1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38"/>
      <c r="E17" s="238"/>
      <c r="F17" s="221"/>
      <c r="G17" s="224"/>
      <c r="H17" s="227"/>
      <c r="I17" s="215"/>
      <c r="J17" s="230"/>
      <c r="K17" s="215">
        <f ca="1">IF(NOT(ISERROR(MATCH(J17,_xlfn.ANCHORARRAY(E28),0))),I30&amp;"Por favor no seleccionar los criterios de impacto",J17)</f>
        <v>0</v>
      </c>
      <c r="L17" s="227"/>
      <c r="M17" s="215"/>
      <c r="N17" s="212"/>
      <c r="O17" s="123">
        <v>6</v>
      </c>
      <c r="P17" s="124"/>
      <c r="Q17" s="125" t="str">
        <f t="shared" si="8"/>
        <v/>
      </c>
      <c r="R17" s="126"/>
      <c r="S17" s="126"/>
      <c r="T17" s="127" t="str">
        <f t="shared" si="5"/>
        <v/>
      </c>
      <c r="U17" s="126"/>
      <c r="V17" s="126"/>
      <c r="W17" s="126"/>
      <c r="X17" s="128" t="str">
        <f t="shared" si="9"/>
        <v/>
      </c>
      <c r="Y17" s="129" t="str">
        <f t="shared" si="1"/>
        <v/>
      </c>
      <c r="Z17" s="130" t="str">
        <f t="shared" si="6"/>
        <v/>
      </c>
      <c r="AA17" s="129" t="str">
        <f t="shared" si="3"/>
        <v/>
      </c>
      <c r="AB17" s="130" t="str">
        <f t="shared" si="10"/>
        <v/>
      </c>
      <c r="AC17" s="131" t="str">
        <f t="shared" si="11"/>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v>3</v>
      </c>
      <c r="B18" s="219"/>
      <c r="C18" s="219"/>
      <c r="D18" s="219"/>
      <c r="E18" s="231"/>
      <c r="F18" s="219"/>
      <c r="G18" s="222"/>
      <c r="H18" s="225" t="str">
        <f>IF(G18&lt;=0,"",IF(G18&lt;=2,"Muy Baja",IF(G18&lt;=24,"Baja",IF(G18&lt;=500,"Media",IF(G18&lt;=5000,"Alta","Muy Alta")))))</f>
        <v/>
      </c>
      <c r="I18" s="213" t="str">
        <f>IF(H18="","",IF(H18="Muy Baja",0.2,IF(H18="Baja",0.4,IF(H18="Media",0.6,IF(H18="Alta",0.8,IF(H18="Muy Alta",1,))))))</f>
        <v/>
      </c>
      <c r="J18" s="228"/>
      <c r="K18" s="213">
        <f ca="1">IF(NOT(ISERROR(MATCH(J18,'Tabla Impacto'!$B$221:$B$223,0))),'Tabla Impacto'!$F$223&amp;"Por favor no seleccionar los criterios de impacto(Afectación Económica o presupuestal y Pérdida Reputacional)",J18)</f>
        <v>0</v>
      </c>
      <c r="L18" s="225" t="str">
        <f ca="1">IF(OR(K18='Tabla Impacto'!$C$11,K18='Tabla Impacto'!$D$11),"Leve",IF(OR(K18='Tabla Impacto'!$C$12,K18='Tabla Impacto'!$D$12),"Menor",IF(OR(K18='Tabla Impacto'!$C$13,K18='Tabla Impacto'!$D$13),"Moderado",IF(OR(K18='Tabla Impacto'!$C$14,K18='Tabla Impacto'!$D$14),"Mayor",IF(OR(K18='Tabla Impacto'!$C$15,K18='Tabla Impacto'!$D$15),"Catastrófico","")))))</f>
        <v/>
      </c>
      <c r="M18" s="213" t="str">
        <f ca="1">IF(L18="","",IF(L18="Leve",0.2,IF(L18="Menor",0.4,IF(L18="Moderado",0.6,IF(L18="Mayor",0.8,IF(L18="Catastrófico",1,))))))</f>
        <v/>
      </c>
      <c r="N18" s="210" t="str">
        <f ca="1">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
      </c>
      <c r="O18" s="123">
        <v>1</v>
      </c>
      <c r="P18" s="124"/>
      <c r="Q18" s="125" t="str">
        <f>IF(OR(R18="Preventivo",R18="Detectivo"),"Probabilidad",IF(R18="Correctivo","Impacto",""))</f>
        <v/>
      </c>
      <c r="R18" s="126"/>
      <c r="S18" s="126"/>
      <c r="T18" s="127" t="str">
        <f>IF(AND(R18="Preventivo",S18="Automático"),"50%",IF(AND(R18="Preventivo",S18="Manual"),"40%",IF(AND(R18="Detectivo",S18="Automático"),"40%",IF(AND(R18="Detectivo",S18="Manual"),"30%",IF(AND(R18="Correctivo",S18="Automático"),"35%",IF(AND(R18="Correctivo",S18="Manual"),"25%",""))))))</f>
        <v/>
      </c>
      <c r="U18" s="126"/>
      <c r="V18" s="126"/>
      <c r="W18" s="126"/>
      <c r="X18" s="128" t="str">
        <f>IFERROR(IF(Q18="Probabilidad",(I18-(+I18*T18)),IF(Q18="Impacto",I18,"")),"")</f>
        <v/>
      </c>
      <c r="Y18" s="129" t="str">
        <f>IFERROR(IF(X18="","",IF(X18&lt;=0.2,"Muy Baja",IF(X18&lt;=0.4,"Baja",IF(X18&lt;=0.6,"Media",IF(X18&lt;=0.8,"Alta","Muy Alta"))))),"")</f>
        <v/>
      </c>
      <c r="Z18" s="130" t="str">
        <f>+X18</f>
        <v/>
      </c>
      <c r="AA18" s="129" t="str">
        <f>IFERROR(IF(AB18="","",IF(AB18&lt;=0.2,"Leve",IF(AB18&lt;=0.4,"Menor",IF(AB18&lt;=0.6,"Moderado",IF(AB18&lt;=0.8,"Mayor","Catastrófico"))))),"")</f>
        <v/>
      </c>
      <c r="AB18" s="130" t="str">
        <f>IFERROR(IF(Q18="Impacto",(M18-(+M18*T18)),IF(Q18="Probabilidad",M18,"")),"")</f>
        <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20"/>
      <c r="E19" s="232"/>
      <c r="F19" s="220"/>
      <c r="G19" s="223"/>
      <c r="H19" s="226"/>
      <c r="I19" s="214"/>
      <c r="J19" s="229"/>
      <c r="K19" s="214">
        <f t="shared" ref="K19:K23" ca="1" si="12">IF(NOT(ISERROR(MATCH(J19,_xlfn.ANCHORARRAY(E30),0))),I32&amp;"Por favor no seleccionar los criterios de impacto",J19)</f>
        <v>0</v>
      </c>
      <c r="L19" s="226"/>
      <c r="M19" s="214"/>
      <c r="N19" s="211"/>
      <c r="O19" s="123">
        <v>2</v>
      </c>
      <c r="P19" s="124"/>
      <c r="Q19" s="125" t="str">
        <f>IF(OR(R19="Preventivo",R19="Detectivo"),"Probabilidad",IF(R19="Correctivo","Impacto",""))</f>
        <v/>
      </c>
      <c r="R19" s="126"/>
      <c r="S19" s="126"/>
      <c r="T19" s="127" t="str">
        <f t="shared" ref="T19:T23" si="13">IF(AND(R19="Preventivo",S19="Automático"),"50%",IF(AND(R19="Preventivo",S19="Manual"),"40%",IF(AND(R19="Detectivo",S19="Automático"),"40%",IF(AND(R19="Detectivo",S19="Manual"),"30%",IF(AND(R19="Correctivo",S19="Automático"),"35%",IF(AND(R19="Correctivo",S19="Manual"),"25%",""))))))</f>
        <v/>
      </c>
      <c r="U19" s="126"/>
      <c r="V19" s="126"/>
      <c r="W19" s="126"/>
      <c r="X19" s="137" t="str">
        <f>IFERROR(IF(AND(Q18="Probabilidad",Q19="Probabilidad"),(Z18-(+Z18*T19)),IF(Q19="Probabilidad",(I18-(+I18*T19)),IF(Q19="Impacto",Z18,""))),"")</f>
        <v/>
      </c>
      <c r="Y19" s="129" t="str">
        <f t="shared" si="1"/>
        <v/>
      </c>
      <c r="Z19" s="130" t="str">
        <f t="shared" ref="Z19:Z23" si="14">+X19</f>
        <v/>
      </c>
      <c r="AA19" s="129" t="str">
        <f t="shared" si="3"/>
        <v/>
      </c>
      <c r="AB19" s="130" t="str">
        <f>IFERROR(IF(AND(Q18="Impacto",Q19="Impacto"),(AB12-(+AB12*T19)),IF(Q19="Impacto",($M$18-(+$M$18*T19)),IF(Q19="Probabilidad",AB12,""))),"")</f>
        <v/>
      </c>
      <c r="AC19" s="131" t="str">
        <f t="shared" ref="AC19:AC20" si="15">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20"/>
      <c r="E20" s="232"/>
      <c r="F20" s="220"/>
      <c r="G20" s="223"/>
      <c r="H20" s="226"/>
      <c r="I20" s="214"/>
      <c r="J20" s="229"/>
      <c r="K20" s="214">
        <f t="shared" ca="1" si="12"/>
        <v>0</v>
      </c>
      <c r="L20" s="226"/>
      <c r="M20" s="214"/>
      <c r="N20" s="211"/>
      <c r="O20" s="123">
        <v>3</v>
      </c>
      <c r="P20" s="136"/>
      <c r="Q20" s="125" t="str">
        <f>IF(OR(R20="Preventivo",R20="Detectivo"),"Probabilidad",IF(R20="Correctivo","Impacto",""))</f>
        <v/>
      </c>
      <c r="R20" s="126"/>
      <c r="S20" s="126"/>
      <c r="T20" s="127" t="str">
        <f t="shared" si="13"/>
        <v/>
      </c>
      <c r="U20" s="126"/>
      <c r="V20" s="126"/>
      <c r="W20" s="126"/>
      <c r="X20" s="128" t="str">
        <f>IFERROR(IF(AND(Q19="Probabilidad",Q20="Probabilidad"),(Z19-(+Z19*T20)),IF(AND(Q19="Impacto",Q20="Probabilidad"),(Z18-(+Z18*T20)),IF(Q20="Impacto",Z19,""))),"")</f>
        <v/>
      </c>
      <c r="Y20" s="129" t="str">
        <f t="shared" si="1"/>
        <v/>
      </c>
      <c r="Z20" s="130" t="str">
        <f t="shared" si="14"/>
        <v/>
      </c>
      <c r="AA20" s="129" t="str">
        <f t="shared" si="3"/>
        <v/>
      </c>
      <c r="AB20" s="130" t="str">
        <f>IFERROR(IF(AND(Q19="Impacto",Q20="Impacto"),(AB19-(+AB19*T20)),IF(AND(Q19="Probabilidad",Q20="Impacto"),(AB18-(+AB18*T20)),IF(Q20="Probabilidad",AB19,""))),"")</f>
        <v/>
      </c>
      <c r="AC20" s="131" t="str">
        <f t="shared" si="15"/>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 t="shared" ca="1" si="12"/>
        <v>0</v>
      </c>
      <c r="L21" s="226"/>
      <c r="M21" s="214"/>
      <c r="N21" s="211"/>
      <c r="O21" s="123">
        <v>4</v>
      </c>
      <c r="P21" s="124"/>
      <c r="Q21" s="125" t="str">
        <f t="shared" ref="Q21:Q23" si="16">IF(OR(R21="Preventivo",R21="Detectivo"),"Probabilidad",IF(R21="Correctivo","Impacto",""))</f>
        <v/>
      </c>
      <c r="R21" s="126"/>
      <c r="S21" s="126"/>
      <c r="T21" s="127" t="str">
        <f t="shared" si="13"/>
        <v/>
      </c>
      <c r="U21" s="126"/>
      <c r="V21" s="126"/>
      <c r="W21" s="126"/>
      <c r="X21" s="128" t="str">
        <f t="shared" ref="X21:X23" si="17">IFERROR(IF(AND(Q20="Probabilidad",Q21="Probabilidad"),(Z20-(+Z20*T21)),IF(AND(Q20="Impacto",Q21="Probabilidad"),(Z19-(+Z19*T21)),IF(Q21="Impacto",Z20,""))),"")</f>
        <v/>
      </c>
      <c r="Y21" s="129" t="str">
        <f t="shared" si="1"/>
        <v/>
      </c>
      <c r="Z21" s="130" t="str">
        <f t="shared" si="14"/>
        <v/>
      </c>
      <c r="AA21" s="129" t="str">
        <f t="shared" si="3"/>
        <v/>
      </c>
      <c r="AB21" s="130" t="str">
        <f t="shared" ref="AB21:AB23" si="18">IFERROR(IF(AND(Q20="Impacto",Q21="Impacto"),(AB20-(+AB20*T21)),IF(AND(Q20="Probabilidad",Q21="Impacto"),(AB19-(+AB19*T21)),IF(Q21="Probabilidad",AB20,""))),"")</f>
        <v/>
      </c>
      <c r="AC21" s="131"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c r="B22" s="220"/>
      <c r="C22" s="220"/>
      <c r="D22" s="220"/>
      <c r="E22" s="232"/>
      <c r="F22" s="220"/>
      <c r="G22" s="223"/>
      <c r="H22" s="226"/>
      <c r="I22" s="214"/>
      <c r="J22" s="229"/>
      <c r="K22" s="214">
        <f t="shared" ca="1" si="12"/>
        <v>0</v>
      </c>
      <c r="L22" s="226"/>
      <c r="M22" s="214"/>
      <c r="N22" s="211"/>
      <c r="O22" s="123">
        <v>5</v>
      </c>
      <c r="P22" s="124"/>
      <c r="Q22" s="125" t="str">
        <f t="shared" si="16"/>
        <v/>
      </c>
      <c r="R22" s="126"/>
      <c r="S22" s="126"/>
      <c r="T22" s="127" t="str">
        <f t="shared" si="13"/>
        <v/>
      </c>
      <c r="U22" s="126"/>
      <c r="V22" s="126"/>
      <c r="W22" s="126"/>
      <c r="X22" s="128" t="str">
        <f t="shared" si="17"/>
        <v/>
      </c>
      <c r="Y22" s="129" t="str">
        <f t="shared" si="1"/>
        <v/>
      </c>
      <c r="Z22" s="130" t="str">
        <f t="shared" si="14"/>
        <v/>
      </c>
      <c r="AA22" s="129" t="str">
        <f t="shared" si="3"/>
        <v/>
      </c>
      <c r="AB22" s="130" t="str">
        <f t="shared" si="18"/>
        <v/>
      </c>
      <c r="AC22" s="131" t="str">
        <f t="shared" ref="AC22:AC23" si="19">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ca="1" si="12"/>
        <v>0</v>
      </c>
      <c r="L23" s="227"/>
      <c r="M23" s="215"/>
      <c r="N23" s="212"/>
      <c r="O23" s="123">
        <v>6</v>
      </c>
      <c r="P23" s="124"/>
      <c r="Q23" s="125" t="str">
        <f t="shared" si="16"/>
        <v/>
      </c>
      <c r="R23" s="126"/>
      <c r="S23" s="126"/>
      <c r="T23" s="127" t="str">
        <f t="shared" si="13"/>
        <v/>
      </c>
      <c r="U23" s="126"/>
      <c r="V23" s="126"/>
      <c r="W23" s="126"/>
      <c r="X23" s="128" t="str">
        <f t="shared" si="17"/>
        <v/>
      </c>
      <c r="Y23" s="129" t="str">
        <f t="shared" si="1"/>
        <v/>
      </c>
      <c r="Z23" s="130" t="str">
        <f t="shared" si="14"/>
        <v/>
      </c>
      <c r="AA23" s="129" t="str">
        <f t="shared" si="3"/>
        <v/>
      </c>
      <c r="AB23" s="130" t="str">
        <f t="shared" si="18"/>
        <v/>
      </c>
      <c r="AC23" s="131" t="str">
        <f t="shared" si="19"/>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v>4</v>
      </c>
      <c r="B24" s="219"/>
      <c r="C24" s="219"/>
      <c r="D24" s="219"/>
      <c r="E24" s="231"/>
      <c r="F24" s="219"/>
      <c r="G24" s="222"/>
      <c r="H24" s="225" t="str">
        <f>IF(G24&lt;=0,"",IF(G24&lt;=2,"Muy Baja",IF(G24&lt;=24,"Baja",IF(G24&lt;=500,"Media",IF(G24&lt;=5000,"Alta","Muy Alta")))))</f>
        <v/>
      </c>
      <c r="I24" s="213" t="str">
        <f>IF(H24="","",IF(H24="Muy Baja",0.2,IF(H24="Baja",0.4,IF(H24="Media",0.6,IF(H24="Alta",0.8,IF(H24="Muy Alta",1,))))))</f>
        <v/>
      </c>
      <c r="J24" s="228"/>
      <c r="K24" s="213">
        <f ca="1">IF(NOT(ISERROR(MATCH(J24,'Tabla Impacto'!$B$221:$B$223,0))),'Tabla Impacto'!$F$223&amp;"Por favor no seleccionar los criterios de impacto(Afectación Económica o presupuestal y Pérdida Reputacional)",J24)</f>
        <v>0</v>
      </c>
      <c r="L24" s="225" t="str">
        <f ca="1">IF(OR(K24='Tabla Impacto'!$C$11,K24='Tabla Impacto'!$D$11),"Leve",IF(OR(K24='Tabla Impacto'!$C$12,K24='Tabla Impacto'!$D$12),"Menor",IF(OR(K24='Tabla Impacto'!$C$13,K24='Tabla Impacto'!$D$13),"Moderado",IF(OR(K24='Tabla Impacto'!$C$14,K24='Tabla Impacto'!$D$14),"Mayor",IF(OR(K24='Tabla Impacto'!$C$15,K24='Tabla Impacto'!$D$15),"Catastrófico","")))))</f>
        <v/>
      </c>
      <c r="M24" s="213" t="str">
        <f ca="1">IF(L24="","",IF(L24="Leve",0.2,IF(L24="Menor",0.4,IF(L24="Moderado",0.6,IF(L24="Mayor",0.8,IF(L24="Catastrófico",1,))))))</f>
        <v/>
      </c>
      <c r="N24" s="210"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23">
        <v>1</v>
      </c>
      <c r="P24" s="124"/>
      <c r="Q24" s="125" t="str">
        <f>IF(OR(R24="Preventivo",R24="Detectivo"),"Probabilidad",IF(R24="Correctivo","Impacto",""))</f>
        <v/>
      </c>
      <c r="R24" s="126"/>
      <c r="S24" s="126"/>
      <c r="T24" s="127" t="str">
        <f>IF(AND(R24="Preventivo",S24="Automático"),"50%",IF(AND(R24="Preventivo",S24="Manual"),"40%",IF(AND(R24="Detectivo",S24="Automático"),"40%",IF(AND(R24="Detectivo",S24="Manual"),"30%",IF(AND(R24="Correctivo",S24="Automático"),"35%",IF(AND(R24="Correctivo",S24="Manual"),"25%",""))))))</f>
        <v/>
      </c>
      <c r="U24" s="126"/>
      <c r="V24" s="126"/>
      <c r="W24" s="126"/>
      <c r="X24" s="128" t="str">
        <f>IFERROR(IF(Q24="Probabilidad",(I24-(+I24*T24)),IF(Q24="Impacto",I24,"")),"")</f>
        <v/>
      </c>
      <c r="Y24" s="129" t="str">
        <f>IFERROR(IF(X24="","",IF(X24&lt;=0.2,"Muy Baja",IF(X24&lt;=0.4,"Baja",IF(X24&lt;=0.6,"Media",IF(X24&lt;=0.8,"Alta","Muy Alta"))))),"")</f>
        <v/>
      </c>
      <c r="Z24" s="130" t="str">
        <f>+X24</f>
        <v/>
      </c>
      <c r="AA24" s="129" t="str">
        <f>IFERROR(IF(AB24="","",IF(AB24&lt;=0.2,"Leve",IF(AB24&lt;=0.4,"Menor",IF(AB24&lt;=0.6,"Moderado",IF(AB24&lt;=0.8,"Mayor","Catastrófico"))))),"")</f>
        <v/>
      </c>
      <c r="AB24" s="130" t="str">
        <f>IFERROR(IF(Q24="Impacto",(M24-(+M24*T24)),IF(Q24="Probabilidad",M24,"")),"")</f>
        <v/>
      </c>
      <c r="AC24" s="131"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ref="K25:K29" ca="1" si="20">IF(NOT(ISERROR(MATCH(J25,_xlfn.ANCHORARRAY(E36),0))),I38&amp;"Por favor no seleccionar los criterios de impacto",J25)</f>
        <v>0</v>
      </c>
      <c r="L25" s="226"/>
      <c r="M25" s="214"/>
      <c r="N25" s="211"/>
      <c r="O25" s="123">
        <v>2</v>
      </c>
      <c r="P25" s="124"/>
      <c r="Q25" s="125" t="str">
        <f>IF(OR(R25="Preventivo",R25="Detectivo"),"Probabilidad",IF(R25="Correctivo","Impacto",""))</f>
        <v/>
      </c>
      <c r="R25" s="126"/>
      <c r="S25" s="126"/>
      <c r="T25" s="127" t="str">
        <f t="shared" ref="T25:T29" si="21">IF(AND(R25="Preventivo",S25="Automático"),"50%",IF(AND(R25="Preventivo",S25="Manual"),"40%",IF(AND(R25="Detectivo",S25="Automático"),"40%",IF(AND(R25="Detectivo",S25="Manual"),"30%",IF(AND(R25="Correctivo",S25="Automático"),"35%",IF(AND(R25="Correctivo",S25="Manual"),"25%",""))))))</f>
        <v/>
      </c>
      <c r="U25" s="126"/>
      <c r="V25" s="126"/>
      <c r="W25" s="126"/>
      <c r="X25" s="128" t="str">
        <f>IFERROR(IF(AND(Q24="Probabilidad",Q25="Probabilidad"),(Z24-(+Z24*T25)),IF(Q25="Probabilidad",(I24-(+I24*T25)),IF(Q25="Impacto",Z24,""))),"")</f>
        <v/>
      </c>
      <c r="Y25" s="129" t="str">
        <f t="shared" si="1"/>
        <v/>
      </c>
      <c r="Z25" s="130" t="str">
        <f t="shared" ref="Z25:Z29" si="22">+X25</f>
        <v/>
      </c>
      <c r="AA25" s="129" t="str">
        <f t="shared" si="3"/>
        <v/>
      </c>
      <c r="AB25" s="130" t="str">
        <f>IFERROR(IF(AND(Q24="Impacto",Q25="Impacto"),(AB18-(+AB18*T25)),IF(Q25="Impacto",($M$24-(+$M$24*T25)),IF(Q25="Probabilidad",AB18,""))),"")</f>
        <v/>
      </c>
      <c r="AC25" s="131" t="str">
        <f t="shared" ref="AC25:AC26" si="23">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20"/>
        <v>0</v>
      </c>
      <c r="L26" s="226"/>
      <c r="M26" s="214"/>
      <c r="N26" s="211"/>
      <c r="O26" s="123">
        <v>3</v>
      </c>
      <c r="P26" s="136"/>
      <c r="Q26" s="125" t="str">
        <f>IF(OR(R26="Preventivo",R26="Detectivo"),"Probabilidad",IF(R26="Correctivo","Impacto",""))</f>
        <v/>
      </c>
      <c r="R26" s="126"/>
      <c r="S26" s="126"/>
      <c r="T26" s="127" t="str">
        <f t="shared" si="21"/>
        <v/>
      </c>
      <c r="U26" s="126"/>
      <c r="V26" s="126"/>
      <c r="W26" s="126"/>
      <c r="X26" s="128" t="str">
        <f>IFERROR(IF(AND(Q25="Probabilidad",Q26="Probabilidad"),(Z25-(+Z25*T26)),IF(AND(Q25="Impacto",Q26="Probabilidad"),(Z24-(+Z24*T26)),IF(Q26="Impacto",Z25,""))),"")</f>
        <v/>
      </c>
      <c r="Y26" s="129" t="str">
        <f t="shared" si="1"/>
        <v/>
      </c>
      <c r="Z26" s="130" t="str">
        <f t="shared" si="22"/>
        <v/>
      </c>
      <c r="AA26" s="129" t="str">
        <f t="shared" si="3"/>
        <v/>
      </c>
      <c r="AB26" s="130" t="str">
        <f>IFERROR(IF(AND(Q25="Impacto",Q26="Impacto"),(AB25-(+AB25*T26)),IF(AND(Q25="Probabilidad",Q26="Impacto"),(AB24-(+AB24*T26)),IF(Q26="Probabilidad",AB25,""))),"")</f>
        <v/>
      </c>
      <c r="AC26" s="131" t="str">
        <f t="shared" si="23"/>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20"/>
        <v>0</v>
      </c>
      <c r="L27" s="226"/>
      <c r="M27" s="214"/>
      <c r="N27" s="211"/>
      <c r="O27" s="123">
        <v>4</v>
      </c>
      <c r="P27" s="124"/>
      <c r="Q27" s="125" t="str">
        <f t="shared" ref="Q27:Q29" si="24">IF(OR(R27="Preventivo",R27="Detectivo"),"Probabilidad",IF(R27="Correctivo","Impacto",""))</f>
        <v/>
      </c>
      <c r="R27" s="126"/>
      <c r="S27" s="126"/>
      <c r="T27" s="127" t="str">
        <f t="shared" si="21"/>
        <v/>
      </c>
      <c r="U27" s="126"/>
      <c r="V27" s="126"/>
      <c r="W27" s="126"/>
      <c r="X27" s="128" t="str">
        <f t="shared" ref="X27:X29" si="25">IFERROR(IF(AND(Q26="Probabilidad",Q27="Probabilidad"),(Z26-(+Z26*T27)),IF(AND(Q26="Impacto",Q27="Probabilidad"),(Z25-(+Z25*T27)),IF(Q27="Impacto",Z26,""))),"")</f>
        <v/>
      </c>
      <c r="Y27" s="129" t="str">
        <f t="shared" si="1"/>
        <v/>
      </c>
      <c r="Z27" s="130" t="str">
        <f t="shared" si="22"/>
        <v/>
      </c>
      <c r="AA27" s="129" t="str">
        <f t="shared" si="3"/>
        <v/>
      </c>
      <c r="AB27" s="130" t="str">
        <f t="shared" ref="AB27:AB29" si="26">IFERROR(IF(AND(Q26="Impacto",Q27="Impacto"),(AB26-(+AB26*T27)),IF(AND(Q26="Probabilidad",Q27="Impacto"),(AB25-(+AB25*T27)),IF(Q27="Probabilidad",AB26,""))),"")</f>
        <v/>
      </c>
      <c r="AC27" s="131"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c r="B28" s="220"/>
      <c r="C28" s="220"/>
      <c r="D28" s="220"/>
      <c r="E28" s="232"/>
      <c r="F28" s="220"/>
      <c r="G28" s="223"/>
      <c r="H28" s="226"/>
      <c r="I28" s="214"/>
      <c r="J28" s="229"/>
      <c r="K28" s="214">
        <f t="shared" ca="1" si="20"/>
        <v>0</v>
      </c>
      <c r="L28" s="226"/>
      <c r="M28" s="214"/>
      <c r="N28" s="211"/>
      <c r="O28" s="123">
        <v>5</v>
      </c>
      <c r="P28" s="124"/>
      <c r="Q28" s="125" t="str">
        <f t="shared" si="24"/>
        <v/>
      </c>
      <c r="R28" s="126"/>
      <c r="S28" s="126"/>
      <c r="T28" s="127" t="str">
        <f t="shared" si="21"/>
        <v/>
      </c>
      <c r="U28" s="126"/>
      <c r="V28" s="126"/>
      <c r="W28" s="126"/>
      <c r="X28" s="137" t="str">
        <f t="shared" si="25"/>
        <v/>
      </c>
      <c r="Y28" s="129" t="str">
        <f>IFERROR(IF(X28="","",IF(X28&lt;=0.2,"Muy Baja",IF(X28&lt;=0.4,"Baja",IF(X28&lt;=0.6,"Media",IF(X28&lt;=0.8,"Alta","Muy Alta"))))),"")</f>
        <v/>
      </c>
      <c r="Z28" s="130" t="str">
        <f t="shared" si="22"/>
        <v/>
      </c>
      <c r="AA28" s="129" t="str">
        <f t="shared" si="3"/>
        <v/>
      </c>
      <c r="AB28" s="130" t="str">
        <f t="shared" si="26"/>
        <v/>
      </c>
      <c r="AC28" s="131" t="str">
        <f t="shared" ref="AC28:AC29" si="27">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ca="1" si="20"/>
        <v>0</v>
      </c>
      <c r="L29" s="227"/>
      <c r="M29" s="215"/>
      <c r="N29" s="212"/>
      <c r="O29" s="123">
        <v>6</v>
      </c>
      <c r="P29" s="124"/>
      <c r="Q29" s="125" t="str">
        <f t="shared" si="24"/>
        <v/>
      </c>
      <c r="R29" s="126"/>
      <c r="S29" s="126"/>
      <c r="T29" s="127" t="str">
        <f t="shared" si="21"/>
        <v/>
      </c>
      <c r="U29" s="126"/>
      <c r="V29" s="126"/>
      <c r="W29" s="126"/>
      <c r="X29" s="128" t="str">
        <f t="shared" si="25"/>
        <v/>
      </c>
      <c r="Y29" s="129" t="str">
        <f t="shared" si="1"/>
        <v/>
      </c>
      <c r="Z29" s="130" t="str">
        <f t="shared" si="22"/>
        <v/>
      </c>
      <c r="AA29" s="129" t="str">
        <f t="shared" si="3"/>
        <v/>
      </c>
      <c r="AB29" s="130" t="str">
        <f t="shared" si="26"/>
        <v/>
      </c>
      <c r="AC29" s="131" t="str">
        <f t="shared" si="27"/>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v>5</v>
      </c>
      <c r="B30" s="219"/>
      <c r="C30" s="219"/>
      <c r="D30" s="219"/>
      <c r="E30" s="231"/>
      <c r="F30" s="219"/>
      <c r="G30" s="222"/>
      <c r="H30" s="225" t="str">
        <f>IF(G30&lt;=0,"",IF(G30&lt;=2,"Muy Baja",IF(G30&lt;=24,"Baja",IF(G30&lt;=500,"Media",IF(G30&lt;=5000,"Alta","Muy Alta")))))</f>
        <v/>
      </c>
      <c r="I30" s="213" t="str">
        <f>IF(H30="","",IF(H30="Muy Baja",0.2,IF(H30="Baja",0.4,IF(H30="Media",0.6,IF(H30="Alta",0.8,IF(H30="Muy Alta",1,))))))</f>
        <v/>
      </c>
      <c r="J30" s="228"/>
      <c r="K30" s="213">
        <f ca="1">IF(NOT(ISERROR(MATCH(J30,'Tabla Impacto'!$B$221:$B$223,0))),'Tabla Impacto'!$F$223&amp;"Por favor no seleccionar los criterios de impacto(Afectación Económica o presupuestal y Pérdida Reputacional)",J30)</f>
        <v>0</v>
      </c>
      <c r="L30" s="225" t="str">
        <f ca="1">IF(OR(K30='Tabla Impacto'!$C$11,K30='Tabla Impacto'!$D$11),"Leve",IF(OR(K30='Tabla Impacto'!$C$12,K30='Tabla Impacto'!$D$12),"Menor",IF(OR(K30='Tabla Impacto'!$C$13,K30='Tabla Impacto'!$D$13),"Moderado",IF(OR(K30='Tabla Impacto'!$C$14,K30='Tabla Impacto'!$D$14),"Mayor",IF(OR(K30='Tabla Impacto'!$C$15,K30='Tabla Impacto'!$D$15),"Catastrófico","")))))</f>
        <v/>
      </c>
      <c r="M30" s="213" t="str">
        <f ca="1">IF(L30="","",IF(L30="Leve",0.2,IF(L30="Menor",0.4,IF(L30="Moderado",0.6,IF(L30="Mayor",0.8,IF(L30="Catastrófico",1,))))))</f>
        <v/>
      </c>
      <c r="N30" s="210"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23">
        <v>1</v>
      </c>
      <c r="P30" s="124"/>
      <c r="Q30" s="125" t="str">
        <f>IF(OR(R30="Preventivo",R30="Detectivo"),"Probabilidad",IF(R30="Correctivo","Impacto",""))</f>
        <v/>
      </c>
      <c r="R30" s="126"/>
      <c r="S30" s="126"/>
      <c r="T30" s="127" t="str">
        <f>IF(AND(R30="Preventivo",S30="Automático"),"50%",IF(AND(R30="Preventivo",S30="Manual"),"40%",IF(AND(R30="Detectivo",S30="Automático"),"40%",IF(AND(R30="Detectivo",S30="Manual"),"30%",IF(AND(R30="Correctivo",S30="Automático"),"35%",IF(AND(R30="Correctivo",S30="Manual"),"25%",""))))))</f>
        <v/>
      </c>
      <c r="U30" s="126"/>
      <c r="V30" s="126"/>
      <c r="W30" s="126"/>
      <c r="X30" s="128" t="str">
        <f>IFERROR(IF(Q30="Probabilidad",(I30-(+I30*T30)),IF(Q30="Impacto",I30,"")),"")</f>
        <v/>
      </c>
      <c r="Y30" s="129" t="str">
        <f>IFERROR(IF(X30="","",IF(X30&lt;=0.2,"Muy Baja",IF(X30&lt;=0.4,"Baja",IF(X30&lt;=0.6,"Media",IF(X30&lt;=0.8,"Alta","Muy Alta"))))),"")</f>
        <v/>
      </c>
      <c r="Z30" s="130" t="str">
        <f>+X30</f>
        <v/>
      </c>
      <c r="AA30" s="129" t="str">
        <f>IFERROR(IF(AB30="","",IF(AB30&lt;=0.2,"Leve",IF(AB30&lt;=0.4,"Menor",IF(AB30&lt;=0.6,"Moderado",IF(AB30&lt;=0.8,"Mayor","Catastrófico"))))),"")</f>
        <v/>
      </c>
      <c r="AB30" s="130" t="str">
        <f>IFERROR(IF(Q30="Impacto",(M30-(+M30*T30)),IF(Q30="Probabilidad",M30,"")),"")</f>
        <v/>
      </c>
      <c r="AC30" s="13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ref="K31:K35" ca="1" si="28">IF(NOT(ISERROR(MATCH(J31,_xlfn.ANCHORARRAY(E42),0))),I44&amp;"Por favor no seleccionar los criterios de impacto",J31)</f>
        <v>0</v>
      </c>
      <c r="L31" s="226"/>
      <c r="M31" s="214"/>
      <c r="N31" s="211"/>
      <c r="O31" s="123">
        <v>2</v>
      </c>
      <c r="P31" s="124"/>
      <c r="Q31" s="125" t="str">
        <f>IF(OR(R31="Preventivo",R31="Detectivo"),"Probabilidad",IF(R31="Correctivo","Impacto",""))</f>
        <v/>
      </c>
      <c r="R31" s="126"/>
      <c r="S31" s="126"/>
      <c r="T31" s="127" t="str">
        <f t="shared" ref="T31:T35" si="29">IF(AND(R31="Preventivo",S31="Automático"),"50%",IF(AND(R31="Preventivo",S31="Manual"),"40%",IF(AND(R31="Detectivo",S31="Automático"),"40%",IF(AND(R31="Detectivo",S31="Manual"),"30%",IF(AND(R31="Correctivo",S31="Automático"),"35%",IF(AND(R31="Correctivo",S31="Manual"),"25%",""))))))</f>
        <v/>
      </c>
      <c r="U31" s="126"/>
      <c r="V31" s="126"/>
      <c r="W31" s="126"/>
      <c r="X31" s="128" t="str">
        <f>IFERROR(IF(AND(Q30="Probabilidad",Q31="Probabilidad"),(Z30-(+Z30*T31)),IF(Q31="Probabilidad",(I30-(+I30*T31)),IF(Q31="Impacto",Z30,""))),"")</f>
        <v/>
      </c>
      <c r="Y31" s="129" t="str">
        <f t="shared" si="1"/>
        <v/>
      </c>
      <c r="Z31" s="130" t="str">
        <f t="shared" ref="Z31:Z35" si="30">+X31</f>
        <v/>
      </c>
      <c r="AA31" s="129" t="str">
        <f t="shared" si="3"/>
        <v/>
      </c>
      <c r="AB31" s="130" t="str">
        <f>IFERROR(IF(AND(Q30="Impacto",Q31="Impacto"),(AB24-(+AB24*T31)),IF(Q31="Impacto",($M$30-(+$M$30*T31)),IF(Q31="Probabilidad",AB24,""))),"")</f>
        <v/>
      </c>
      <c r="AC31" s="131" t="str">
        <f t="shared" ref="AC31:AC32" si="31">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8"/>
        <v>0</v>
      </c>
      <c r="L32" s="226"/>
      <c r="M32" s="214"/>
      <c r="N32" s="211"/>
      <c r="O32" s="123">
        <v>3</v>
      </c>
      <c r="P32" s="136"/>
      <c r="Q32" s="125" t="str">
        <f>IF(OR(R32="Preventivo",R32="Detectivo"),"Probabilidad",IF(R32="Correctivo","Impacto",""))</f>
        <v/>
      </c>
      <c r="R32" s="126"/>
      <c r="S32" s="126"/>
      <c r="T32" s="127" t="str">
        <f t="shared" si="29"/>
        <v/>
      </c>
      <c r="U32" s="126"/>
      <c r="V32" s="126"/>
      <c r="W32" s="126"/>
      <c r="X32" s="128" t="str">
        <f>IFERROR(IF(AND(Q31="Probabilidad",Q32="Probabilidad"),(Z31-(+Z31*T32)),IF(AND(Q31="Impacto",Q32="Probabilidad"),(Z30-(+Z30*T32)),IF(Q32="Impacto",Z31,""))),"")</f>
        <v/>
      </c>
      <c r="Y32" s="129" t="str">
        <f t="shared" si="1"/>
        <v/>
      </c>
      <c r="Z32" s="130" t="str">
        <f t="shared" si="30"/>
        <v/>
      </c>
      <c r="AA32" s="129" t="str">
        <f t="shared" si="3"/>
        <v/>
      </c>
      <c r="AB32" s="130" t="str">
        <f>IFERROR(IF(AND(Q31="Impacto",Q32="Impacto"),(AB31-(+AB31*T32)),IF(AND(Q31="Probabilidad",Q32="Impacto"),(AB30-(+AB30*T32)),IF(Q32="Probabilidad",AB31,""))),"")</f>
        <v/>
      </c>
      <c r="AC32" s="131" t="str">
        <f t="shared" si="31"/>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8"/>
        <v>0</v>
      </c>
      <c r="L33" s="226"/>
      <c r="M33" s="214"/>
      <c r="N33" s="211"/>
      <c r="O33" s="123">
        <v>4</v>
      </c>
      <c r="P33" s="124"/>
      <c r="Q33" s="125" t="str">
        <f t="shared" ref="Q33:Q35" si="32">IF(OR(R33="Preventivo",R33="Detectivo"),"Probabilidad",IF(R33="Correctivo","Impacto",""))</f>
        <v/>
      </c>
      <c r="R33" s="126"/>
      <c r="S33" s="126"/>
      <c r="T33" s="127" t="str">
        <f t="shared" si="29"/>
        <v/>
      </c>
      <c r="U33" s="126"/>
      <c r="V33" s="126"/>
      <c r="W33" s="126"/>
      <c r="X33" s="128" t="str">
        <f t="shared" ref="X33:X35" si="33">IFERROR(IF(AND(Q32="Probabilidad",Q33="Probabilidad"),(Z32-(+Z32*T33)),IF(AND(Q32="Impacto",Q33="Probabilidad"),(Z31-(+Z31*T33)),IF(Q33="Impacto",Z32,""))),"")</f>
        <v/>
      </c>
      <c r="Y33" s="129" t="str">
        <f t="shared" si="1"/>
        <v/>
      </c>
      <c r="Z33" s="130" t="str">
        <f t="shared" si="30"/>
        <v/>
      </c>
      <c r="AA33" s="129" t="str">
        <f t="shared" si="3"/>
        <v/>
      </c>
      <c r="AB33" s="130" t="str">
        <f t="shared" ref="AB33:AB35" si="34">IFERROR(IF(AND(Q32="Impacto",Q33="Impacto"),(AB32-(+AB32*T33)),IF(AND(Q32="Probabilidad",Q33="Impacto"),(AB31-(+AB31*T33)),IF(Q33="Probabilidad",AB32,""))),"")</f>
        <v/>
      </c>
      <c r="AC33" s="131"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c r="B34" s="220"/>
      <c r="C34" s="220"/>
      <c r="D34" s="220"/>
      <c r="E34" s="232"/>
      <c r="F34" s="220"/>
      <c r="G34" s="223"/>
      <c r="H34" s="226"/>
      <c r="I34" s="214"/>
      <c r="J34" s="229"/>
      <c r="K34" s="214">
        <f t="shared" ca="1" si="28"/>
        <v>0</v>
      </c>
      <c r="L34" s="226"/>
      <c r="M34" s="214"/>
      <c r="N34" s="211"/>
      <c r="O34" s="123">
        <v>5</v>
      </c>
      <c r="P34" s="124"/>
      <c r="Q34" s="125" t="str">
        <f t="shared" si="32"/>
        <v/>
      </c>
      <c r="R34" s="126"/>
      <c r="S34" s="126"/>
      <c r="T34" s="127" t="str">
        <f t="shared" si="29"/>
        <v/>
      </c>
      <c r="U34" s="126"/>
      <c r="V34" s="126"/>
      <c r="W34" s="126"/>
      <c r="X34" s="128" t="str">
        <f t="shared" si="33"/>
        <v/>
      </c>
      <c r="Y34" s="129" t="str">
        <f t="shared" si="1"/>
        <v/>
      </c>
      <c r="Z34" s="130" t="str">
        <f t="shared" si="30"/>
        <v/>
      </c>
      <c r="AA34" s="129" t="str">
        <f t="shared" si="3"/>
        <v/>
      </c>
      <c r="AB34" s="130" t="str">
        <f t="shared" si="34"/>
        <v/>
      </c>
      <c r="AC34" s="131" t="str">
        <f t="shared" ref="AC34:AC35" si="35">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ca="1" si="28"/>
        <v>0</v>
      </c>
      <c r="L35" s="227"/>
      <c r="M35" s="215"/>
      <c r="N35" s="212"/>
      <c r="O35" s="123">
        <v>6</v>
      </c>
      <c r="P35" s="124"/>
      <c r="Q35" s="125" t="str">
        <f t="shared" si="32"/>
        <v/>
      </c>
      <c r="R35" s="126"/>
      <c r="S35" s="126"/>
      <c r="T35" s="127" t="str">
        <f t="shared" si="29"/>
        <v/>
      </c>
      <c r="U35" s="126"/>
      <c r="V35" s="126"/>
      <c r="W35" s="126"/>
      <c r="X35" s="128" t="str">
        <f t="shared" si="33"/>
        <v/>
      </c>
      <c r="Y35" s="129" t="str">
        <f t="shared" si="1"/>
        <v/>
      </c>
      <c r="Z35" s="130" t="str">
        <f t="shared" si="30"/>
        <v/>
      </c>
      <c r="AA35" s="129" t="str">
        <f t="shared" si="3"/>
        <v/>
      </c>
      <c r="AB35" s="130" t="str">
        <f t="shared" si="34"/>
        <v/>
      </c>
      <c r="AC35" s="131" t="str">
        <f t="shared" si="35"/>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v>6</v>
      </c>
      <c r="B36" s="219"/>
      <c r="C36" s="219"/>
      <c r="D36" s="219"/>
      <c r="E36" s="231"/>
      <c r="F36" s="219"/>
      <c r="G36" s="222"/>
      <c r="H36" s="225" t="str">
        <f>IF(G36&lt;=0,"",IF(G36&lt;=2,"Muy Baja",IF(G36&lt;=24,"Baja",IF(G36&lt;=500,"Media",IF(G36&lt;=5000,"Alta","Muy Alta")))))</f>
        <v/>
      </c>
      <c r="I36" s="213" t="str">
        <f>IF(H36="","",IF(H36="Muy Baja",0.2,IF(H36="Baja",0.4,IF(H36="Media",0.6,IF(H36="Alta",0.8,IF(H36="Muy Alta",1,))))))</f>
        <v/>
      </c>
      <c r="J36" s="228"/>
      <c r="K36" s="213">
        <f ca="1">IF(NOT(ISERROR(MATCH(J36,'Tabla Impacto'!$B$221:$B$223,0))),'Tabla Impacto'!$F$223&amp;"Por favor no seleccionar los criterios de impacto(Afectación Económica o presupuestal y Pérdida Reputacional)",J36)</f>
        <v>0</v>
      </c>
      <c r="L36" s="225" t="str">
        <f ca="1">IF(OR(K36='Tabla Impacto'!$C$11,K36='Tabla Impacto'!$D$11),"Leve",IF(OR(K36='Tabla Impacto'!$C$12,K36='Tabla Impacto'!$D$12),"Menor",IF(OR(K36='Tabla Impacto'!$C$13,K36='Tabla Impacto'!$D$13),"Moderado",IF(OR(K36='Tabla Impacto'!$C$14,K36='Tabla Impacto'!$D$14),"Mayor",IF(OR(K36='Tabla Impacto'!$C$15,K36='Tabla Impacto'!$D$15),"Catastrófico","")))))</f>
        <v/>
      </c>
      <c r="M36" s="213" t="str">
        <f ca="1">IF(L36="","",IF(L36="Leve",0.2,IF(L36="Menor",0.4,IF(L36="Moderado",0.6,IF(L36="Mayor",0.8,IF(L36="Catastrófico",1,))))))</f>
        <v/>
      </c>
      <c r="N36" s="210" t="str">
        <f ca="1">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23">
        <v>1</v>
      </c>
      <c r="P36" s="124"/>
      <c r="Q36" s="125" t="str">
        <f>IF(OR(R36="Preventivo",R36="Detectivo"),"Probabilidad",IF(R36="Correctivo","Impacto",""))</f>
        <v/>
      </c>
      <c r="R36" s="126"/>
      <c r="S36" s="126"/>
      <c r="T36" s="127" t="str">
        <f>IF(AND(R36="Preventivo",S36="Automático"),"50%",IF(AND(R36="Preventivo",S36="Manual"),"40%",IF(AND(R36="Detectivo",S36="Automático"),"40%",IF(AND(R36="Detectivo",S36="Manual"),"30%",IF(AND(R36="Correctivo",S36="Automático"),"35%",IF(AND(R36="Correctivo",S36="Manual"),"25%",""))))))</f>
        <v/>
      </c>
      <c r="U36" s="126"/>
      <c r="V36" s="126"/>
      <c r="W36" s="126"/>
      <c r="X36" s="128" t="str">
        <f>IFERROR(IF(Q36="Probabilidad",(I36-(+I36*T36)),IF(Q36="Impacto",I36,"")),"")</f>
        <v/>
      </c>
      <c r="Y36" s="129" t="str">
        <f>IFERROR(IF(X36="","",IF(X36&lt;=0.2,"Muy Baja",IF(X36&lt;=0.4,"Baja",IF(X36&lt;=0.6,"Media",IF(X36&lt;=0.8,"Alta","Muy Alta"))))),"")</f>
        <v/>
      </c>
      <c r="Z36" s="130" t="str">
        <f>+X36</f>
        <v/>
      </c>
      <c r="AA36" s="129" t="str">
        <f>IFERROR(IF(AB36="","",IF(AB36&lt;=0.2,"Leve",IF(AB36&lt;=0.4,"Menor",IF(AB36&lt;=0.6,"Moderado",IF(AB36&lt;=0.8,"Mayor","Catastrófico"))))),"")</f>
        <v/>
      </c>
      <c r="AB36" s="130" t="str">
        <f>IFERROR(IF(Q36="Impacto",(M36-(+M36*T36)),IF(Q36="Probabilidad",M36,"")),"")</f>
        <v/>
      </c>
      <c r="AC36" s="131"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ref="K37:K41" ca="1" si="36">IF(NOT(ISERROR(MATCH(J37,_xlfn.ANCHORARRAY(E48),0))),I50&amp;"Por favor no seleccionar los criterios de impacto",J37)</f>
        <v>0</v>
      </c>
      <c r="L37" s="226"/>
      <c r="M37" s="214"/>
      <c r="N37" s="211"/>
      <c r="O37" s="123">
        <v>2</v>
      </c>
      <c r="P37" s="124"/>
      <c r="Q37" s="125" t="str">
        <f>IF(OR(R37="Preventivo",R37="Detectivo"),"Probabilidad",IF(R37="Correctivo","Impacto",""))</f>
        <v/>
      </c>
      <c r="R37" s="126"/>
      <c r="S37" s="126"/>
      <c r="T37" s="127" t="str">
        <f t="shared" ref="T37:T41" si="37">IF(AND(R37="Preventivo",S37="Automático"),"50%",IF(AND(R37="Preventivo",S37="Manual"),"40%",IF(AND(R37="Detectivo",S37="Automático"),"40%",IF(AND(R37="Detectivo",S37="Manual"),"30%",IF(AND(R37="Correctivo",S37="Automático"),"35%",IF(AND(R37="Correctivo",S37="Manual"),"25%",""))))))</f>
        <v/>
      </c>
      <c r="U37" s="126"/>
      <c r="V37" s="126"/>
      <c r="W37" s="126"/>
      <c r="X37" s="128" t="str">
        <f>IFERROR(IF(AND(Q36="Probabilidad",Q37="Probabilidad"),(Z36-(+Z36*T37)),IF(Q37="Probabilidad",(I36-(+I36*T37)),IF(Q37="Impacto",Z36,""))),"")</f>
        <v/>
      </c>
      <c r="Y37" s="129" t="str">
        <f t="shared" si="1"/>
        <v/>
      </c>
      <c r="Z37" s="130" t="str">
        <f t="shared" ref="Z37:Z41" si="38">+X37</f>
        <v/>
      </c>
      <c r="AA37" s="129" t="str">
        <f t="shared" si="3"/>
        <v/>
      </c>
      <c r="AB37" s="130" t="str">
        <f>IFERROR(IF(AND(Q36="Impacto",Q37="Impacto"),(AB30-(+AB30*T37)),IF(Q37="Impacto",($M$36-(+$M$36*T37)),IF(Q37="Probabilidad",AB30,""))),"")</f>
        <v/>
      </c>
      <c r="AC37" s="131" t="str">
        <f t="shared" ref="AC37:AC38" si="39">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6"/>
        <v>0</v>
      </c>
      <c r="L38" s="226"/>
      <c r="M38" s="214"/>
      <c r="N38" s="211"/>
      <c r="O38" s="123">
        <v>3</v>
      </c>
      <c r="P38" s="136"/>
      <c r="Q38" s="125" t="str">
        <f>IF(OR(R38="Preventivo",R38="Detectivo"),"Probabilidad",IF(R38="Correctivo","Impacto",""))</f>
        <v/>
      </c>
      <c r="R38" s="126"/>
      <c r="S38" s="126"/>
      <c r="T38" s="127" t="str">
        <f t="shared" si="37"/>
        <v/>
      </c>
      <c r="U38" s="126"/>
      <c r="V38" s="126"/>
      <c r="W38" s="126"/>
      <c r="X38" s="128" t="str">
        <f>IFERROR(IF(AND(Q37="Probabilidad",Q38="Probabilidad"),(Z37-(+Z37*T38)),IF(AND(Q37="Impacto",Q38="Probabilidad"),(Z36-(+Z36*T38)),IF(Q38="Impacto",Z37,""))),"")</f>
        <v/>
      </c>
      <c r="Y38" s="129" t="str">
        <f t="shared" si="1"/>
        <v/>
      </c>
      <c r="Z38" s="130" t="str">
        <f t="shared" si="38"/>
        <v/>
      </c>
      <c r="AA38" s="129" t="str">
        <f t="shared" si="3"/>
        <v/>
      </c>
      <c r="AB38" s="130" t="str">
        <f>IFERROR(IF(AND(Q37="Impacto",Q38="Impacto"),(AB37-(+AB37*T38)),IF(AND(Q37="Probabilidad",Q38="Impacto"),(AB36-(+AB36*T38)),IF(Q38="Probabilidad",AB37,""))),"")</f>
        <v/>
      </c>
      <c r="AC38" s="131" t="str">
        <f t="shared" si="39"/>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6"/>
        <v>0</v>
      </c>
      <c r="L39" s="226"/>
      <c r="M39" s="214"/>
      <c r="N39" s="211"/>
      <c r="O39" s="123">
        <v>4</v>
      </c>
      <c r="P39" s="124"/>
      <c r="Q39" s="125" t="str">
        <f t="shared" ref="Q39:Q41" si="40">IF(OR(R39="Preventivo",R39="Detectivo"),"Probabilidad",IF(R39="Correctivo","Impacto",""))</f>
        <v/>
      </c>
      <c r="R39" s="126"/>
      <c r="S39" s="126"/>
      <c r="T39" s="127" t="str">
        <f t="shared" si="37"/>
        <v/>
      </c>
      <c r="U39" s="126"/>
      <c r="V39" s="126"/>
      <c r="W39" s="126"/>
      <c r="X39" s="128" t="str">
        <f t="shared" ref="X39:X41" si="41">IFERROR(IF(AND(Q38="Probabilidad",Q39="Probabilidad"),(Z38-(+Z38*T39)),IF(AND(Q38="Impacto",Q39="Probabilidad"),(Z37-(+Z37*T39)),IF(Q39="Impacto",Z38,""))),"")</f>
        <v/>
      </c>
      <c r="Y39" s="129" t="str">
        <f t="shared" si="1"/>
        <v/>
      </c>
      <c r="Z39" s="130" t="str">
        <f t="shared" si="38"/>
        <v/>
      </c>
      <c r="AA39" s="129" t="str">
        <f t="shared" si="3"/>
        <v/>
      </c>
      <c r="AB39" s="130" t="str">
        <f t="shared" ref="AB39:AB41" si="42">IFERROR(IF(AND(Q38="Impacto",Q39="Impacto"),(AB38-(+AB38*T39)),IF(AND(Q38="Probabilidad",Q39="Impacto"),(AB37-(+AB37*T39)),IF(Q39="Probabilidad",AB38,""))),"")</f>
        <v/>
      </c>
      <c r="AC39" s="131" t="str">
        <f>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c r="B40" s="220"/>
      <c r="C40" s="220"/>
      <c r="D40" s="220"/>
      <c r="E40" s="232"/>
      <c r="F40" s="220"/>
      <c r="G40" s="223"/>
      <c r="H40" s="226"/>
      <c r="I40" s="214"/>
      <c r="J40" s="229"/>
      <c r="K40" s="214">
        <f t="shared" ca="1" si="36"/>
        <v>0</v>
      </c>
      <c r="L40" s="226"/>
      <c r="M40" s="214"/>
      <c r="N40" s="211"/>
      <c r="O40" s="123">
        <v>5</v>
      </c>
      <c r="P40" s="124"/>
      <c r="Q40" s="125" t="str">
        <f t="shared" si="40"/>
        <v/>
      </c>
      <c r="R40" s="126"/>
      <c r="S40" s="126"/>
      <c r="T40" s="127" t="str">
        <f t="shared" si="37"/>
        <v/>
      </c>
      <c r="U40" s="126"/>
      <c r="V40" s="126"/>
      <c r="W40" s="126"/>
      <c r="X40" s="128" t="str">
        <f t="shared" si="41"/>
        <v/>
      </c>
      <c r="Y40" s="129" t="str">
        <f t="shared" si="1"/>
        <v/>
      </c>
      <c r="Z40" s="130" t="str">
        <f t="shared" si="38"/>
        <v/>
      </c>
      <c r="AA40" s="129" t="str">
        <f t="shared" si="3"/>
        <v/>
      </c>
      <c r="AB40" s="130" t="str">
        <f t="shared" si="42"/>
        <v/>
      </c>
      <c r="AC40" s="131" t="str">
        <f t="shared" ref="AC40" si="43">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ca="1" si="36"/>
        <v>0</v>
      </c>
      <c r="L41" s="227"/>
      <c r="M41" s="215"/>
      <c r="N41" s="212"/>
      <c r="O41" s="123">
        <v>6</v>
      </c>
      <c r="P41" s="124"/>
      <c r="Q41" s="125" t="str">
        <f t="shared" si="40"/>
        <v/>
      </c>
      <c r="R41" s="126"/>
      <c r="S41" s="126"/>
      <c r="T41" s="127" t="str">
        <f t="shared" si="37"/>
        <v/>
      </c>
      <c r="U41" s="126"/>
      <c r="V41" s="126"/>
      <c r="W41" s="126"/>
      <c r="X41" s="128" t="str">
        <f t="shared" si="41"/>
        <v/>
      </c>
      <c r="Y41" s="129" t="str">
        <f t="shared" si="1"/>
        <v/>
      </c>
      <c r="Z41" s="130" t="str">
        <f t="shared" si="38"/>
        <v/>
      </c>
      <c r="AA41" s="129" t="str">
        <f>IFERROR(IF(AB41="","",IF(AB41&lt;=0.2,"Leve",IF(AB41&lt;=0.4,"Menor",IF(AB41&lt;=0.6,"Moderado",IF(AB41&lt;=0.8,"Mayor","Catastrófico"))))),"")</f>
        <v/>
      </c>
      <c r="AB41" s="130" t="str">
        <f t="shared" si="42"/>
        <v/>
      </c>
      <c r="AC41" s="131" t="str">
        <f>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v>7</v>
      </c>
      <c r="B42" s="219"/>
      <c r="C42" s="219"/>
      <c r="D42" s="219"/>
      <c r="E42" s="231"/>
      <c r="F42" s="219"/>
      <c r="G42" s="222"/>
      <c r="H42" s="225" t="str">
        <f>IF(G42&lt;=0,"",IF(G42&lt;=2,"Muy Baja",IF(G42&lt;=24,"Baja",IF(G42&lt;=500,"Media",IF(G42&lt;=5000,"Alta","Muy Alta")))))</f>
        <v/>
      </c>
      <c r="I42" s="213" t="str">
        <f>IF(H42="","",IF(H42="Muy Baja",0.2,IF(H42="Baja",0.4,IF(H42="Media",0.6,IF(H42="Alta",0.8,IF(H42="Muy Alta",1,))))))</f>
        <v/>
      </c>
      <c r="J42" s="228"/>
      <c r="K42" s="213">
        <f ca="1">IF(NOT(ISERROR(MATCH(J42,'Tabla Impacto'!$B$221:$B$223,0))),'Tabla Impacto'!$F$223&amp;"Por favor no seleccionar los criterios de impacto(Afectación Económica o presupuestal y Pérdida Reputacional)",J42)</f>
        <v>0</v>
      </c>
      <c r="L42" s="225" t="str">
        <f ca="1">IF(OR(K42='Tabla Impacto'!$C$11,K42='Tabla Impacto'!$D$11),"Leve",IF(OR(K42='Tabla Impacto'!$C$12,K42='Tabla Impacto'!$D$12),"Menor",IF(OR(K42='Tabla Impacto'!$C$13,K42='Tabla Impacto'!$D$13),"Moderado",IF(OR(K42='Tabla Impacto'!$C$14,K42='Tabla Impacto'!$D$14),"Mayor",IF(OR(K42='Tabla Impacto'!$C$15,K42='Tabla Impacto'!$D$15),"Catastrófico","")))))</f>
        <v/>
      </c>
      <c r="M42" s="213" t="str">
        <f ca="1">IF(L42="","",IF(L42="Leve",0.2,IF(L42="Menor",0.4,IF(L42="Moderado",0.6,IF(L42="Mayor",0.8,IF(L42="Catastrófico",1,))))))</f>
        <v/>
      </c>
      <c r="N42" s="210" t="str">
        <f ca="1">IF(OR(AND(H42="Muy Baja",L42="Leve"),AND(H42="Muy Baja",L42="Menor"),AND(H42="Baja",L42="Leve")),"Bajo",IF(OR(AND(H42="Muy baja",L42="Moderado"),AND(H42="Baja",L42="Menor"),AND(H42="Baja",L42="Moderado"),AND(H42="Media",L42="Leve"),AND(H42="Media",L42="Menor"),AND(H42="Media",L42="Moderado"),AND(H42="Alta",L42="Leve"),AND(H42="Alta",L42="Menor")),"Moderado",IF(OR(AND(H42="Muy Baja",L42="Mayor"),AND(H42="Baja",L42="Mayor"),AND(H42="Media",L42="Mayor"),AND(H42="Alta",L42="Moderado"),AND(H42="Alta",L42="Mayor"),AND(H42="Muy Alta",L42="Leve"),AND(H42="Muy Alta",L42="Menor"),AND(H42="Muy Alta",L42="Moderado"),AND(H42="Muy Alta",L42="Mayor")),"Alto",IF(OR(AND(H42="Muy Baja",L42="Catastrófico"),AND(H42="Baja",L42="Catastrófico"),AND(H42="Media",L42="Catastrófico"),AND(H42="Alta",L42="Catastrófico"),AND(H42="Muy Alta",L42="Catastrófico")),"Extremo",""))))</f>
        <v/>
      </c>
      <c r="O42" s="123">
        <v>1</v>
      </c>
      <c r="P42" s="124"/>
      <c r="Q42" s="125" t="str">
        <f>IF(OR(R42="Preventivo",R42="Detectivo"),"Probabilidad",IF(R42="Correctivo","Impacto",""))</f>
        <v/>
      </c>
      <c r="R42" s="126"/>
      <c r="S42" s="126"/>
      <c r="T42" s="127" t="str">
        <f>IF(AND(R42="Preventivo",S42="Automático"),"50%",IF(AND(R42="Preventivo",S42="Manual"),"40%",IF(AND(R42="Detectivo",S42="Automático"),"40%",IF(AND(R42="Detectivo",S42="Manual"),"30%",IF(AND(R42="Correctivo",S42="Automático"),"35%",IF(AND(R42="Correctivo",S42="Manual"),"25%",""))))))</f>
        <v/>
      </c>
      <c r="U42" s="126"/>
      <c r="V42" s="126"/>
      <c r="W42" s="126"/>
      <c r="X42" s="128" t="str">
        <f>IFERROR(IF(Q42="Probabilidad",(I42-(+I42*T42)),IF(Q42="Impacto",I42,"")),"")</f>
        <v/>
      </c>
      <c r="Y42" s="129" t="str">
        <f>IFERROR(IF(X42="","",IF(X42&lt;=0.2,"Muy Baja",IF(X42&lt;=0.4,"Baja",IF(X42&lt;=0.6,"Media",IF(X42&lt;=0.8,"Alta","Muy Alta"))))),"")</f>
        <v/>
      </c>
      <c r="Z42" s="130" t="str">
        <f>+X42</f>
        <v/>
      </c>
      <c r="AA42" s="129" t="str">
        <f>IFERROR(IF(AB42="","",IF(AB42&lt;=0.2,"Leve",IF(AB42&lt;=0.4,"Menor",IF(AB42&lt;=0.6,"Moderado",IF(AB42&lt;=0.8,"Mayor","Catastrófico"))))),"")</f>
        <v/>
      </c>
      <c r="AB42" s="130" t="str">
        <f>IFERROR(IF(Q42="Impacto",(M42-(+M42*T42)),IF(Q42="Probabilidad",M42,"")),"")</f>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ref="K43:K47" ca="1" si="44">IF(NOT(ISERROR(MATCH(J43,_xlfn.ANCHORARRAY(E54),0))),I56&amp;"Por favor no seleccionar los criterios de impacto",J43)</f>
        <v>0</v>
      </c>
      <c r="L43" s="226"/>
      <c r="M43" s="214"/>
      <c r="N43" s="211"/>
      <c r="O43" s="123">
        <v>2</v>
      </c>
      <c r="P43" s="124"/>
      <c r="Q43" s="125" t="str">
        <f>IF(OR(R43="Preventivo",R43="Detectivo"),"Probabilidad",IF(R43="Correctivo","Impacto",""))</f>
        <v/>
      </c>
      <c r="R43" s="126"/>
      <c r="S43" s="126"/>
      <c r="T43" s="127" t="str">
        <f t="shared" ref="T43:T47" si="45">IF(AND(R43="Preventivo",S43="Automático"),"50%",IF(AND(R43="Preventivo",S43="Manual"),"40%",IF(AND(R43="Detectivo",S43="Automático"),"40%",IF(AND(R43="Detectivo",S43="Manual"),"30%",IF(AND(R43="Correctivo",S43="Automático"),"35%",IF(AND(R43="Correctivo",S43="Manual"),"25%",""))))))</f>
        <v/>
      </c>
      <c r="U43" s="126"/>
      <c r="V43" s="126"/>
      <c r="W43" s="126"/>
      <c r="X43" s="128" t="str">
        <f>IFERROR(IF(AND(Q42="Probabilidad",Q43="Probabilidad"),(Z42-(+Z42*T43)),IF(Q43="Probabilidad",(I42-(+I42*T43)),IF(Q43="Impacto",Z42,""))),"")</f>
        <v/>
      </c>
      <c r="Y43" s="129" t="str">
        <f t="shared" si="1"/>
        <v/>
      </c>
      <c r="Z43" s="130" t="str">
        <f t="shared" ref="Z43:Z47" si="46">+X43</f>
        <v/>
      </c>
      <c r="AA43" s="129" t="str">
        <f t="shared" si="3"/>
        <v/>
      </c>
      <c r="AB43" s="130" t="str">
        <f>IFERROR(IF(AND(Q42="Impacto",Q43="Impacto"),(AB36-(+AB36*T43)),IF(Q43="Impacto",($M$42-(+$M$42*T43)),IF(Q43="Probabilidad",AB36,""))),"")</f>
        <v/>
      </c>
      <c r="AC43" s="131" t="str">
        <f t="shared" ref="AC43:AC44" si="47">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44"/>
        <v>0</v>
      </c>
      <c r="L44" s="226"/>
      <c r="M44" s="214"/>
      <c r="N44" s="211"/>
      <c r="O44" s="123">
        <v>3</v>
      </c>
      <c r="P44" s="136"/>
      <c r="Q44" s="125" t="str">
        <f>IF(OR(R44="Preventivo",R44="Detectivo"),"Probabilidad",IF(R44="Correctivo","Impacto",""))</f>
        <v/>
      </c>
      <c r="R44" s="126"/>
      <c r="S44" s="126"/>
      <c r="T44" s="127" t="str">
        <f t="shared" si="45"/>
        <v/>
      </c>
      <c r="U44" s="126"/>
      <c r="V44" s="126"/>
      <c r="W44" s="126"/>
      <c r="X44" s="128" t="str">
        <f>IFERROR(IF(AND(Q43="Probabilidad",Q44="Probabilidad"),(Z43-(+Z43*T44)),IF(AND(Q43="Impacto",Q44="Probabilidad"),(Z42-(+Z42*T44)),IF(Q44="Impacto",Z43,""))),"")</f>
        <v/>
      </c>
      <c r="Y44" s="129" t="str">
        <f t="shared" si="1"/>
        <v/>
      </c>
      <c r="Z44" s="130" t="str">
        <f t="shared" si="46"/>
        <v/>
      </c>
      <c r="AA44" s="129" t="str">
        <f t="shared" si="3"/>
        <v/>
      </c>
      <c r="AB44" s="130" t="str">
        <f>IFERROR(IF(AND(Q43="Impacto",Q44="Impacto"),(AB43-(+AB43*T44)),IF(AND(Q43="Probabilidad",Q44="Impacto"),(AB42-(+AB42*T44)),IF(Q44="Probabilidad",AB43,""))),"")</f>
        <v/>
      </c>
      <c r="AC44" s="131" t="str">
        <f t="shared" si="47"/>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44"/>
        <v>0</v>
      </c>
      <c r="L45" s="226"/>
      <c r="M45" s="214"/>
      <c r="N45" s="211"/>
      <c r="O45" s="123">
        <v>4</v>
      </c>
      <c r="P45" s="124"/>
      <c r="Q45" s="125" t="str">
        <f t="shared" ref="Q45:Q47" si="48">IF(OR(R45="Preventivo",R45="Detectivo"),"Probabilidad",IF(R45="Correctivo","Impacto",""))</f>
        <v/>
      </c>
      <c r="R45" s="126"/>
      <c r="S45" s="126"/>
      <c r="T45" s="127" t="str">
        <f t="shared" si="45"/>
        <v/>
      </c>
      <c r="U45" s="126"/>
      <c r="V45" s="126"/>
      <c r="W45" s="126"/>
      <c r="X45" s="128" t="str">
        <f t="shared" ref="X45:X47" si="49">IFERROR(IF(AND(Q44="Probabilidad",Q45="Probabilidad"),(Z44-(+Z44*T45)),IF(AND(Q44="Impacto",Q45="Probabilidad"),(Z43-(+Z43*T45)),IF(Q45="Impacto",Z44,""))),"")</f>
        <v/>
      </c>
      <c r="Y45" s="129" t="str">
        <f t="shared" si="1"/>
        <v/>
      </c>
      <c r="Z45" s="130" t="str">
        <f t="shared" si="46"/>
        <v/>
      </c>
      <c r="AA45" s="129" t="str">
        <f t="shared" si="3"/>
        <v/>
      </c>
      <c r="AB45" s="130" t="str">
        <f t="shared" ref="AB45:AB47" si="50">IFERROR(IF(AND(Q44="Impacto",Q45="Impacto"),(AB44-(+AB44*T45)),IF(AND(Q44="Probabilidad",Q45="Impacto"),(AB43-(+AB43*T45)),IF(Q45="Probabilidad",AB44,""))),"")</f>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c r="B46" s="220"/>
      <c r="C46" s="220"/>
      <c r="D46" s="220"/>
      <c r="E46" s="232"/>
      <c r="F46" s="220"/>
      <c r="G46" s="223"/>
      <c r="H46" s="226"/>
      <c r="I46" s="214"/>
      <c r="J46" s="229"/>
      <c r="K46" s="214">
        <f t="shared" ca="1" si="44"/>
        <v>0</v>
      </c>
      <c r="L46" s="226"/>
      <c r="M46" s="214"/>
      <c r="N46" s="211"/>
      <c r="O46" s="123">
        <v>5</v>
      </c>
      <c r="P46" s="124"/>
      <c r="Q46" s="125" t="str">
        <f t="shared" si="48"/>
        <v/>
      </c>
      <c r="R46" s="126"/>
      <c r="S46" s="126"/>
      <c r="T46" s="127" t="str">
        <f t="shared" si="45"/>
        <v/>
      </c>
      <c r="U46" s="126"/>
      <c r="V46" s="126"/>
      <c r="W46" s="126"/>
      <c r="X46" s="128" t="str">
        <f t="shared" si="49"/>
        <v/>
      </c>
      <c r="Y46" s="129" t="str">
        <f t="shared" si="1"/>
        <v/>
      </c>
      <c r="Z46" s="130" t="str">
        <f t="shared" si="46"/>
        <v/>
      </c>
      <c r="AA46" s="129" t="str">
        <f t="shared" si="3"/>
        <v/>
      </c>
      <c r="AB46" s="130" t="str">
        <f t="shared" si="50"/>
        <v/>
      </c>
      <c r="AC46" s="131" t="str">
        <f t="shared" ref="AC46:AC47" si="51">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ca="1" si="44"/>
        <v>0</v>
      </c>
      <c r="L47" s="227"/>
      <c r="M47" s="215"/>
      <c r="N47" s="212"/>
      <c r="O47" s="123">
        <v>6</v>
      </c>
      <c r="P47" s="124"/>
      <c r="Q47" s="125" t="str">
        <f t="shared" si="48"/>
        <v/>
      </c>
      <c r="R47" s="126"/>
      <c r="S47" s="126"/>
      <c r="T47" s="127" t="str">
        <f t="shared" si="45"/>
        <v/>
      </c>
      <c r="U47" s="126"/>
      <c r="V47" s="126"/>
      <c r="W47" s="126"/>
      <c r="X47" s="128" t="str">
        <f t="shared" si="49"/>
        <v/>
      </c>
      <c r="Y47" s="129" t="str">
        <f t="shared" si="1"/>
        <v/>
      </c>
      <c r="Z47" s="130" t="str">
        <f t="shared" si="46"/>
        <v/>
      </c>
      <c r="AA47" s="129" t="str">
        <f t="shared" si="3"/>
        <v/>
      </c>
      <c r="AB47" s="130" t="str">
        <f t="shared" si="50"/>
        <v/>
      </c>
      <c r="AC47" s="131" t="str">
        <f t="shared" si="51"/>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v>8</v>
      </c>
      <c r="B48" s="219"/>
      <c r="C48" s="219"/>
      <c r="D48" s="219"/>
      <c r="E48" s="231"/>
      <c r="F48" s="219"/>
      <c r="G48" s="222"/>
      <c r="H48" s="225" t="str">
        <f>IF(G48&lt;=0,"",IF(G48&lt;=2,"Muy Baja",IF(G48&lt;=24,"Baja",IF(G48&lt;=500,"Media",IF(G48&lt;=5000,"Alta","Muy Alta")))))</f>
        <v/>
      </c>
      <c r="I48" s="213" t="str">
        <f>IF(H48="","",IF(H48="Muy Baja",0.2,IF(H48="Baja",0.4,IF(H48="Media",0.6,IF(H48="Alta",0.8,IF(H48="Muy Alta",1,))))))</f>
        <v/>
      </c>
      <c r="J48" s="228"/>
      <c r="K48" s="213">
        <f ca="1">IF(NOT(ISERROR(MATCH(J48,'Tabla Impacto'!$B$221:$B$223,0))),'Tabla Impacto'!$F$223&amp;"Por favor no seleccionar los criterios de impacto(Afectación Económica o presupuestal y Pérdida Reputacional)",J48)</f>
        <v>0</v>
      </c>
      <c r="L48" s="225" t="str">
        <f ca="1">IF(OR(K48='Tabla Impacto'!$C$11,K48='Tabla Impacto'!$D$11),"Leve",IF(OR(K48='Tabla Impacto'!$C$12,K48='Tabla Impacto'!$D$12),"Menor",IF(OR(K48='Tabla Impacto'!$C$13,K48='Tabla Impacto'!$D$13),"Moderado",IF(OR(K48='Tabla Impacto'!$C$14,K48='Tabla Impacto'!$D$14),"Mayor",IF(OR(K48='Tabla Impacto'!$C$15,K48='Tabla Impacto'!$D$15),"Catastrófico","")))))</f>
        <v/>
      </c>
      <c r="M48" s="213" t="str">
        <f ca="1">IF(L48="","",IF(L48="Leve",0.2,IF(L48="Menor",0.4,IF(L48="Moderado",0.6,IF(L48="Mayor",0.8,IF(L48="Catastrófico",1,))))))</f>
        <v/>
      </c>
      <c r="N48" s="210" t="str">
        <f ca="1">IF(OR(AND(H48="Muy Baja",L48="Leve"),AND(H48="Muy Baja",L48="Menor"),AND(H48="Baja",L48="Leve")),"Bajo",IF(OR(AND(H48="Muy baja",L48="Moderado"),AND(H48="Baja",L48="Menor"),AND(H48="Baja",L48="Moderado"),AND(H48="Media",L48="Leve"),AND(H48="Media",L48="Menor"),AND(H48="Media",L48="Moderado"),AND(H48="Alta",L48="Leve"),AND(H48="Alta",L48="Menor")),"Moderado",IF(OR(AND(H48="Muy Baja",L48="Mayor"),AND(H48="Baja",L48="Mayor"),AND(H48="Media",L48="Mayor"),AND(H48="Alta",L48="Moderado"),AND(H48="Alta",L48="Mayor"),AND(H48="Muy Alta",L48="Leve"),AND(H48="Muy Alta",L48="Menor"),AND(H48="Muy Alta",L48="Moderado"),AND(H48="Muy Alta",L48="Mayor")),"Alto",IF(OR(AND(H48="Muy Baja",L48="Catastrófico"),AND(H48="Baja",L48="Catastrófico"),AND(H48="Media",L48="Catastrófico"),AND(H48="Alta",L48="Catastrófico"),AND(H48="Muy Alta",L48="Catastrófico")),"Extremo",""))))</f>
        <v/>
      </c>
      <c r="O48" s="123">
        <v>1</v>
      </c>
      <c r="P48" s="124"/>
      <c r="Q48" s="125" t="str">
        <f>IF(OR(R48="Preventivo",R48="Detectivo"),"Probabilidad",IF(R48="Correctivo","Impacto",""))</f>
        <v/>
      </c>
      <c r="R48" s="126"/>
      <c r="S48" s="126"/>
      <c r="T48" s="127" t="str">
        <f>IF(AND(R48="Preventivo",S48="Automático"),"50%",IF(AND(R48="Preventivo",S48="Manual"),"40%",IF(AND(R48="Detectivo",S48="Automático"),"40%",IF(AND(R48="Detectivo",S48="Manual"),"30%",IF(AND(R48="Correctivo",S48="Automático"),"35%",IF(AND(R48="Correctivo",S48="Manual"),"25%",""))))))</f>
        <v/>
      </c>
      <c r="U48" s="126"/>
      <c r="V48" s="126"/>
      <c r="W48" s="126"/>
      <c r="X48" s="128" t="str">
        <f>IFERROR(IF(Q48="Probabilidad",(I48-(+I48*T48)),IF(Q48="Impacto",I48,"")),"")</f>
        <v/>
      </c>
      <c r="Y48" s="129" t="str">
        <f>IFERROR(IF(X48="","",IF(X48&lt;=0.2,"Muy Baja",IF(X48&lt;=0.4,"Baja",IF(X48&lt;=0.6,"Media",IF(X48&lt;=0.8,"Alta","Muy Alta"))))),"")</f>
        <v/>
      </c>
      <c r="Z48" s="130" t="str">
        <f>+X48</f>
        <v/>
      </c>
      <c r="AA48" s="129" t="str">
        <f>IFERROR(IF(AB48="","",IF(AB48&lt;=0.2,"Leve",IF(AB48&lt;=0.4,"Menor",IF(AB48&lt;=0.6,"Moderado",IF(AB48&lt;=0.8,"Mayor","Catastrófico"))))),"")</f>
        <v/>
      </c>
      <c r="AB48" s="130" t="str">
        <f>IFERROR(IF(Q48="Impacto",(M48-(+M48*T48)),IF(Q48="Probabilidad",M48,"")),"")</f>
        <v/>
      </c>
      <c r="AC48" s="131"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ca="1">IF(NOT(ISERROR(MATCH(J49,_xlfn.ANCHORARRAY(E60),0))),I62&amp;"Por favor no seleccionar los criterios de impacto",J49)</f>
        <v>0</v>
      </c>
      <c r="L49" s="226"/>
      <c r="M49" s="214"/>
      <c r="N49" s="211"/>
      <c r="O49" s="123">
        <v>2</v>
      </c>
      <c r="P49" s="124"/>
      <c r="Q49" s="125" t="str">
        <f>IF(OR(R49="Preventivo",R49="Detectivo"),"Probabilidad",IF(R49="Correctivo","Impacto",""))</f>
        <v/>
      </c>
      <c r="R49" s="126"/>
      <c r="S49" s="126"/>
      <c r="T49" s="127" t="str">
        <f t="shared" ref="T49:T53" si="52">IF(AND(R49="Preventivo",S49="Automático"),"50%",IF(AND(R49="Preventivo",S49="Manual"),"40%",IF(AND(R49="Detectivo",S49="Automático"),"40%",IF(AND(R49="Detectivo",S49="Manual"),"30%",IF(AND(R49="Correctivo",S49="Automático"),"35%",IF(AND(R49="Correctivo",S49="Manual"),"25%",""))))))</f>
        <v/>
      </c>
      <c r="U49" s="126"/>
      <c r="V49" s="126"/>
      <c r="W49" s="126"/>
      <c r="X49" s="128" t="str">
        <f>IFERROR(IF(AND(Q48="Probabilidad",Q49="Probabilidad"),(Z48-(+Z48*T49)),IF(Q49="Probabilidad",(I48-(+I48*T49)),IF(Q49="Impacto",Z48,""))),"")</f>
        <v/>
      </c>
      <c r="Y49" s="129" t="str">
        <f t="shared" si="1"/>
        <v/>
      </c>
      <c r="Z49" s="130" t="str">
        <f t="shared" ref="Z49:Z53" si="53">+X49</f>
        <v/>
      </c>
      <c r="AA49" s="129" t="str">
        <f t="shared" si="3"/>
        <v/>
      </c>
      <c r="AB49" s="130" t="str">
        <f>IFERROR(IF(AND(Q48="Impacto",Q49="Impacto"),(AB42-(+AB42*T49)),IF(Q49="Impacto",($M$48-(+$M$48*T49)),IF(Q49="Probabilidad",AB42,""))),"")</f>
        <v/>
      </c>
      <c r="AC49" s="131" t="str">
        <f t="shared" ref="AC49:AC50" si="54">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ca="1">IF(NOT(ISERROR(MATCH(J50,_xlfn.ANCHORARRAY(E61),0))),I63&amp;"Por favor no seleccionar los criterios de impacto",J50)</f>
        <v>0</v>
      </c>
      <c r="L50" s="226"/>
      <c r="M50" s="214"/>
      <c r="N50" s="211"/>
      <c r="O50" s="123">
        <v>3</v>
      </c>
      <c r="P50" s="136"/>
      <c r="Q50" s="125" t="str">
        <f>IF(OR(R50="Preventivo",R50="Detectivo"),"Probabilidad",IF(R50="Correctivo","Impacto",""))</f>
        <v/>
      </c>
      <c r="R50" s="126"/>
      <c r="S50" s="126"/>
      <c r="T50" s="127" t="str">
        <f t="shared" si="52"/>
        <v/>
      </c>
      <c r="U50" s="126"/>
      <c r="V50" s="126"/>
      <c r="W50" s="126"/>
      <c r="X50" s="128" t="str">
        <f>IFERROR(IF(AND(Q49="Probabilidad",Q50="Probabilidad"),(Z49-(+Z49*T50)),IF(AND(Q49="Impacto",Q50="Probabilidad"),(Z48-(+Z48*T50)),IF(Q50="Impacto",Z49,""))),"")</f>
        <v/>
      </c>
      <c r="Y50" s="129" t="str">
        <f t="shared" si="1"/>
        <v/>
      </c>
      <c r="Z50" s="130" t="str">
        <f t="shared" si="53"/>
        <v/>
      </c>
      <c r="AA50" s="129" t="str">
        <f t="shared" si="3"/>
        <v/>
      </c>
      <c r="AB50" s="130" t="str">
        <f>IFERROR(IF(AND(Q49="Impacto",Q50="Impacto"),(AB49-(+AB49*T50)),IF(AND(Q49="Probabilidad",Q50="Impacto"),(AB48-(+AB48*T50)),IF(Q50="Probabilidad",AB49,""))),"")</f>
        <v/>
      </c>
      <c r="AC50" s="131" t="str">
        <f t="shared" si="54"/>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ca="1">IF(NOT(ISERROR(MATCH(J51,_xlfn.ANCHORARRAY(E62),0))),I64&amp;"Por favor no seleccionar los criterios de impacto",J51)</f>
        <v>0</v>
      </c>
      <c r="L51" s="226"/>
      <c r="M51" s="214"/>
      <c r="N51" s="211"/>
      <c r="O51" s="123">
        <v>4</v>
      </c>
      <c r="P51" s="124"/>
      <c r="Q51" s="125" t="str">
        <f t="shared" ref="Q51:Q53" si="55">IF(OR(R51="Preventivo",R51="Detectivo"),"Probabilidad",IF(R51="Correctivo","Impacto",""))</f>
        <v/>
      </c>
      <c r="R51" s="126"/>
      <c r="S51" s="126"/>
      <c r="T51" s="127" t="str">
        <f t="shared" si="52"/>
        <v/>
      </c>
      <c r="U51" s="126"/>
      <c r="V51" s="126"/>
      <c r="W51" s="126"/>
      <c r="X51" s="128" t="str">
        <f t="shared" ref="X51:X53" si="56">IFERROR(IF(AND(Q50="Probabilidad",Q51="Probabilidad"),(Z50-(+Z50*T51)),IF(AND(Q50="Impacto",Q51="Probabilidad"),(Z49-(+Z49*T51)),IF(Q51="Impacto",Z50,""))),"")</f>
        <v/>
      </c>
      <c r="Y51" s="129" t="str">
        <f t="shared" si="1"/>
        <v/>
      </c>
      <c r="Z51" s="130" t="str">
        <f t="shared" si="53"/>
        <v/>
      </c>
      <c r="AA51" s="129" t="str">
        <f t="shared" si="3"/>
        <v/>
      </c>
      <c r="AB51" s="130" t="str">
        <f t="shared" ref="AB51:AB53" si="57">IFERROR(IF(AND(Q50="Impacto",Q51="Impacto"),(AB50-(+AB50*T51)),IF(AND(Q50="Probabilidad",Q51="Impacto"),(AB49-(+AB49*T51)),IF(Q51="Probabilidad",AB50,""))),"")</f>
        <v/>
      </c>
      <c r="AC51" s="131" t="str">
        <f>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c r="B52" s="220"/>
      <c r="C52" s="220"/>
      <c r="D52" s="220"/>
      <c r="E52" s="232"/>
      <c r="F52" s="220"/>
      <c r="G52" s="223"/>
      <c r="H52" s="226"/>
      <c r="I52" s="214"/>
      <c r="J52" s="229"/>
      <c r="K52" s="214">
        <f ca="1">IF(NOT(ISERROR(MATCH(J52,_xlfn.ANCHORARRAY(E63),0))),I65&amp;"Por favor no seleccionar los criterios de impacto",J52)</f>
        <v>0</v>
      </c>
      <c r="L52" s="226"/>
      <c r="M52" s="214"/>
      <c r="N52" s="211"/>
      <c r="O52" s="123">
        <v>5</v>
      </c>
      <c r="P52" s="124"/>
      <c r="Q52" s="125" t="str">
        <f t="shared" si="55"/>
        <v/>
      </c>
      <c r="R52" s="126"/>
      <c r="S52" s="126"/>
      <c r="T52" s="127" t="str">
        <f t="shared" si="52"/>
        <v/>
      </c>
      <c r="U52" s="126"/>
      <c r="V52" s="126"/>
      <c r="W52" s="126"/>
      <c r="X52" s="128" t="str">
        <f t="shared" si="56"/>
        <v/>
      </c>
      <c r="Y52" s="129" t="str">
        <f t="shared" si="1"/>
        <v/>
      </c>
      <c r="Z52" s="130" t="str">
        <f t="shared" si="53"/>
        <v/>
      </c>
      <c r="AA52" s="129" t="str">
        <f t="shared" si="3"/>
        <v/>
      </c>
      <c r="AB52" s="130" t="str">
        <f t="shared" si="57"/>
        <v/>
      </c>
      <c r="AC52" s="131" t="str">
        <f t="shared" ref="AC52:AC53" si="58">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3">
        <v>6</v>
      </c>
      <c r="P53" s="124"/>
      <c r="Q53" s="125" t="str">
        <f t="shared" si="55"/>
        <v/>
      </c>
      <c r="R53" s="126"/>
      <c r="S53" s="126"/>
      <c r="T53" s="127" t="str">
        <f t="shared" si="52"/>
        <v/>
      </c>
      <c r="U53" s="126"/>
      <c r="V53" s="126"/>
      <c r="W53" s="126"/>
      <c r="X53" s="128" t="str">
        <f t="shared" si="56"/>
        <v/>
      </c>
      <c r="Y53" s="129" t="str">
        <f t="shared" si="1"/>
        <v/>
      </c>
      <c r="Z53" s="130" t="str">
        <f t="shared" si="53"/>
        <v/>
      </c>
      <c r="AA53" s="129" t="str">
        <f t="shared" si="3"/>
        <v/>
      </c>
      <c r="AB53" s="130" t="str">
        <f t="shared" si="57"/>
        <v/>
      </c>
      <c r="AC53" s="131" t="str">
        <f t="shared" si="58"/>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v>9</v>
      </c>
      <c r="B54" s="219"/>
      <c r="C54" s="219"/>
      <c r="D54" s="219"/>
      <c r="E54" s="231"/>
      <c r="F54" s="219"/>
      <c r="G54" s="222"/>
      <c r="H54" s="225" t="str">
        <f>IF(G54&lt;=0,"",IF(G54&lt;=2,"Muy Baja",IF(G54&lt;=24,"Baja",IF(G54&lt;=500,"Media",IF(G54&lt;=5000,"Alta","Muy Alta")))))</f>
        <v/>
      </c>
      <c r="I54" s="213" t="str">
        <f>IF(H54="","",IF(H54="Muy Baja",0.2,IF(H54="Baja",0.4,IF(H54="Media",0.6,IF(H54="Alta",0.8,IF(H54="Muy Alta",1,))))))</f>
        <v/>
      </c>
      <c r="J54" s="228"/>
      <c r="K54" s="213">
        <f ca="1">IF(NOT(ISERROR(MATCH(J54,'Tabla Impacto'!$B$221:$B$223,0))),'Tabla Impacto'!$F$223&amp;"Por favor no seleccionar los criterios de impacto(Afectación Económica o presupuestal y Pérdida Reputacional)",J54)</f>
        <v>0</v>
      </c>
      <c r="L54" s="225" t="str">
        <f ca="1">IF(OR(K54='Tabla Impacto'!$C$11,K54='Tabla Impacto'!$D$11),"Leve",IF(OR(K54='Tabla Impacto'!$C$12,K54='Tabla Impacto'!$D$12),"Menor",IF(OR(K54='Tabla Impacto'!$C$13,K54='Tabla Impacto'!$D$13),"Moderado",IF(OR(K54='Tabla Impacto'!$C$14,K54='Tabla Impacto'!$D$14),"Mayor",IF(OR(K54='Tabla Impacto'!$C$15,K54='Tabla Impacto'!$D$15),"Catastrófico","")))))</f>
        <v/>
      </c>
      <c r="M54" s="213" t="str">
        <f ca="1">IF(L54="","",IF(L54="Leve",0.2,IF(L54="Menor",0.4,IF(L54="Moderado",0.6,IF(L54="Mayor",0.8,IF(L54="Catastrófico",1,))))))</f>
        <v/>
      </c>
      <c r="N54" s="210" t="str">
        <f ca="1">IF(OR(AND(H54="Muy Baja",L54="Leve"),AND(H54="Muy Baja",L54="Menor"),AND(H54="Baja",L54="Leve")),"Bajo",IF(OR(AND(H54="Muy baja",L54="Moderado"),AND(H54="Baja",L54="Menor"),AND(H54="Baja",L54="Moderado"),AND(H54="Media",L54="Leve"),AND(H54="Media",L54="Menor"),AND(H54="Media",L54="Moderado"),AND(H54="Alta",L54="Leve"),AND(H54="Alta",L54="Menor")),"Moderado",IF(OR(AND(H54="Muy Baja",L54="Mayor"),AND(H54="Baja",L54="Mayor"),AND(H54="Media",L54="Mayor"),AND(H54="Alta",L54="Moderado"),AND(H54="Alta",L54="Mayor"),AND(H54="Muy Alta",L54="Leve"),AND(H54="Muy Alta",L54="Menor"),AND(H54="Muy Alta",L54="Moderado"),AND(H54="Muy Alta",L54="Mayor")),"Alto",IF(OR(AND(H54="Muy Baja",L54="Catastrófico"),AND(H54="Baja",L54="Catastrófico"),AND(H54="Media",L54="Catastrófico"),AND(H54="Alta",L54="Catastrófico"),AND(H54="Muy Alta",L54="Catastrófico")),"Extremo",""))))</f>
        <v/>
      </c>
      <c r="O54" s="123">
        <v>1</v>
      </c>
      <c r="P54" s="124"/>
      <c r="Q54" s="125" t="str">
        <f>IF(OR(R54="Preventivo",R54="Detectivo"),"Probabilidad",IF(R54="Correctivo","Impacto",""))</f>
        <v/>
      </c>
      <c r="R54" s="126"/>
      <c r="S54" s="126"/>
      <c r="T54" s="127" t="str">
        <f>IF(AND(R54="Preventivo",S54="Automático"),"50%",IF(AND(R54="Preventivo",S54="Manual"),"40%",IF(AND(R54="Detectivo",S54="Automático"),"40%",IF(AND(R54="Detectivo",S54="Manual"),"30%",IF(AND(R54="Correctivo",S54="Automático"),"35%",IF(AND(R54="Correctivo",S54="Manual"),"25%",""))))))</f>
        <v/>
      </c>
      <c r="U54" s="126"/>
      <c r="V54" s="126"/>
      <c r="W54" s="126"/>
      <c r="X54" s="128" t="str">
        <f>IFERROR(IF(Q54="Probabilidad",(I54-(+I54*T54)),IF(Q54="Impacto",I54,"")),"")</f>
        <v/>
      </c>
      <c r="Y54" s="129" t="str">
        <f>IFERROR(IF(X54="","",IF(X54&lt;=0.2,"Muy Baja",IF(X54&lt;=0.4,"Baja",IF(X54&lt;=0.6,"Media",IF(X54&lt;=0.8,"Alta","Muy Alta"))))),"")</f>
        <v/>
      </c>
      <c r="Z54" s="130" t="str">
        <f>+X54</f>
        <v/>
      </c>
      <c r="AA54" s="129" t="str">
        <f>IFERROR(IF(AB54="","",IF(AB54&lt;=0.2,"Leve",IF(AB54&lt;=0.4,"Menor",IF(AB54&lt;=0.6,"Moderado",IF(AB54&lt;=0.8,"Mayor","Catastrófico"))))),"")</f>
        <v/>
      </c>
      <c r="AB54" s="130" t="str">
        <f>IFERROR(IF(Q54="Impacto",(M54-(+M54*T54)),IF(Q54="Probabilidad",M54,"")),"")</f>
        <v/>
      </c>
      <c r="AC54" s="131"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2</v>
      </c>
      <c r="P55" s="124"/>
      <c r="Q55" s="125" t="str">
        <f>IF(OR(R55="Preventivo",R55="Detectivo"),"Probabilidad",IF(R55="Correctivo","Impacto",""))</f>
        <v/>
      </c>
      <c r="R55" s="126"/>
      <c r="S55" s="126"/>
      <c r="T55" s="127" t="str">
        <f t="shared" ref="T55:T59" si="59">IF(AND(R55="Preventivo",S55="Automático"),"50%",IF(AND(R55="Preventivo",S55="Manual"),"40%",IF(AND(R55="Detectivo",S55="Automático"),"40%",IF(AND(R55="Detectivo",S55="Manual"),"30%",IF(AND(R55="Correctivo",S55="Automático"),"35%",IF(AND(R55="Correctivo",S55="Manual"),"25%",""))))))</f>
        <v/>
      </c>
      <c r="U55" s="126"/>
      <c r="V55" s="126"/>
      <c r="W55" s="126"/>
      <c r="X55" s="128" t="str">
        <f>IFERROR(IF(AND(Q54="Probabilidad",Q55="Probabilidad"),(Z54-(+Z54*T55)),IF(Q55="Probabilidad",(I54-(+I54*T55)),IF(Q55="Impacto",Z54,""))),"")</f>
        <v/>
      </c>
      <c r="Y55" s="129" t="str">
        <f t="shared" si="1"/>
        <v/>
      </c>
      <c r="Z55" s="130" t="str">
        <f t="shared" ref="Z55:Z59" si="60">+X55</f>
        <v/>
      </c>
      <c r="AA55" s="129" t="str">
        <f t="shared" si="3"/>
        <v/>
      </c>
      <c r="AB55" s="130" t="str">
        <f>IFERROR(IF(AND(Q54="Impacto",Q55="Impacto"),(AB48-(+AB48*T55)),IF(Q55="Impacto",($M$54-(+$M$54*T55)),IF(Q55="Probabilidad",AB48,""))),"")</f>
        <v/>
      </c>
      <c r="AC55" s="131" t="str">
        <f t="shared" ref="AC55:AC56" si="61">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3</v>
      </c>
      <c r="P56" s="136"/>
      <c r="Q56" s="125" t="str">
        <f>IF(OR(R56="Preventivo",R56="Detectivo"),"Probabilidad",IF(R56="Correctivo","Impacto",""))</f>
        <v/>
      </c>
      <c r="R56" s="126"/>
      <c r="S56" s="126"/>
      <c r="T56" s="127" t="str">
        <f t="shared" si="59"/>
        <v/>
      </c>
      <c r="U56" s="126"/>
      <c r="V56" s="126"/>
      <c r="W56" s="126"/>
      <c r="X56" s="128" t="str">
        <f>IFERROR(IF(AND(Q55="Probabilidad",Q56="Probabilidad"),(Z55-(+Z55*T56)),IF(AND(Q55="Impacto",Q56="Probabilidad"),(Z54-(+Z54*T56)),IF(Q56="Impacto",Z55,""))),"")</f>
        <v/>
      </c>
      <c r="Y56" s="129" t="str">
        <f t="shared" si="1"/>
        <v/>
      </c>
      <c r="Z56" s="130" t="str">
        <f t="shared" si="60"/>
        <v/>
      </c>
      <c r="AA56" s="129" t="str">
        <f t="shared" si="3"/>
        <v/>
      </c>
      <c r="AB56" s="130" t="str">
        <f>IFERROR(IF(AND(Q55="Impacto",Q56="Impacto"),(AB55-(+AB55*T56)),IF(AND(Q55="Probabilidad",Q56="Impacto"),(AB54-(+AB54*T56)),IF(Q56="Probabilidad",AB55,""))),"")</f>
        <v/>
      </c>
      <c r="AC56" s="131" t="str">
        <f t="shared" si="61"/>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4</v>
      </c>
      <c r="P57" s="124"/>
      <c r="Q57" s="125" t="str">
        <f t="shared" ref="Q57:Q59" si="62">IF(OR(R57="Preventivo",R57="Detectivo"),"Probabilidad",IF(R57="Correctivo","Impacto",""))</f>
        <v/>
      </c>
      <c r="R57" s="126"/>
      <c r="S57" s="126"/>
      <c r="T57" s="127" t="str">
        <f t="shared" si="59"/>
        <v/>
      </c>
      <c r="U57" s="126"/>
      <c r="V57" s="126"/>
      <c r="W57" s="126"/>
      <c r="X57" s="128" t="str">
        <f t="shared" ref="X57:X59" si="63">IFERROR(IF(AND(Q56="Probabilidad",Q57="Probabilidad"),(Z56-(+Z56*T57)),IF(AND(Q56="Impacto",Q57="Probabilidad"),(Z55-(+Z55*T57)),IF(Q57="Impacto",Z56,""))),"")</f>
        <v/>
      </c>
      <c r="Y57" s="129" t="str">
        <f t="shared" si="1"/>
        <v/>
      </c>
      <c r="Z57" s="130" t="str">
        <f t="shared" si="60"/>
        <v/>
      </c>
      <c r="AA57" s="129" t="str">
        <f t="shared" si="3"/>
        <v/>
      </c>
      <c r="AB57" s="130" t="str">
        <f t="shared" ref="AB57:AB59" si="64">IFERROR(IF(AND(Q56="Impacto",Q57="Impacto"),(AB56-(+AB56*T57)),IF(AND(Q56="Probabilidad",Q57="Impacto"),(AB55-(+AB55*T57)),IF(Q57="Probabilidad",AB56,""))),"")</f>
        <v/>
      </c>
      <c r="AC57" s="131" t="str">
        <f>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c r="B58" s="220"/>
      <c r="C58" s="220"/>
      <c r="D58" s="220"/>
      <c r="E58" s="232"/>
      <c r="F58" s="220"/>
      <c r="G58" s="223"/>
      <c r="H58" s="226"/>
      <c r="I58" s="214"/>
      <c r="J58" s="229"/>
      <c r="K58" s="214">
        <f ca="1">IF(NOT(ISERROR(MATCH(J58,_xlfn.ANCHORARRAY(E69),0))),I71&amp;"Por favor no seleccionar los criterios de impacto",J58)</f>
        <v>0</v>
      </c>
      <c r="L58" s="226"/>
      <c r="M58" s="214"/>
      <c r="N58" s="211"/>
      <c r="O58" s="123">
        <v>5</v>
      </c>
      <c r="P58" s="124"/>
      <c r="Q58" s="125" t="str">
        <f t="shared" si="62"/>
        <v/>
      </c>
      <c r="R58" s="126"/>
      <c r="S58" s="126"/>
      <c r="T58" s="127" t="str">
        <f t="shared" si="59"/>
        <v/>
      </c>
      <c r="U58" s="126"/>
      <c r="V58" s="126"/>
      <c r="W58" s="126"/>
      <c r="X58" s="128" t="str">
        <f t="shared" si="63"/>
        <v/>
      </c>
      <c r="Y58" s="129" t="str">
        <f t="shared" si="1"/>
        <v/>
      </c>
      <c r="Z58" s="130" t="str">
        <f t="shared" si="60"/>
        <v/>
      </c>
      <c r="AA58" s="129" t="str">
        <f t="shared" si="3"/>
        <v/>
      </c>
      <c r="AB58" s="130" t="str">
        <f t="shared" si="64"/>
        <v/>
      </c>
      <c r="AC58" s="131" t="str">
        <f t="shared" ref="AC58:AC59" si="65">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3">
        <v>6</v>
      </c>
      <c r="P59" s="124"/>
      <c r="Q59" s="125" t="str">
        <f t="shared" si="62"/>
        <v/>
      </c>
      <c r="R59" s="126"/>
      <c r="S59" s="126"/>
      <c r="T59" s="127" t="str">
        <f t="shared" si="59"/>
        <v/>
      </c>
      <c r="U59" s="126"/>
      <c r="V59" s="126"/>
      <c r="W59" s="126"/>
      <c r="X59" s="128" t="str">
        <f t="shared" si="63"/>
        <v/>
      </c>
      <c r="Y59" s="129" t="str">
        <f t="shared" si="1"/>
        <v/>
      </c>
      <c r="Z59" s="130" t="str">
        <f t="shared" si="60"/>
        <v/>
      </c>
      <c r="AA59" s="129" t="str">
        <f t="shared" si="3"/>
        <v/>
      </c>
      <c r="AB59" s="130" t="str">
        <f t="shared" si="64"/>
        <v/>
      </c>
      <c r="AC59" s="131" t="str">
        <f t="shared" si="65"/>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v>10</v>
      </c>
      <c r="B60" s="219"/>
      <c r="C60" s="219"/>
      <c r="D60" s="219"/>
      <c r="E60" s="231"/>
      <c r="F60" s="219"/>
      <c r="G60" s="222"/>
      <c r="H60" s="225" t="str">
        <f>IF(G60&lt;=0,"",IF(G60&lt;=2,"Muy Baja",IF(G60&lt;=24,"Baja",IF(G60&lt;=500,"Media",IF(G60&lt;=5000,"Alta","Muy Alta")))))</f>
        <v/>
      </c>
      <c r="I60" s="213" t="str">
        <f>IF(H60="","",IF(H60="Muy Baja",0.2,IF(H60="Baja",0.4,IF(H60="Media",0.6,IF(H60="Alta",0.8,IF(H60="Muy Alta",1,))))))</f>
        <v/>
      </c>
      <c r="J60" s="228"/>
      <c r="K60" s="213">
        <f ca="1">IF(NOT(ISERROR(MATCH(J60,'Tabla Impacto'!$B$221:$B$223,0))),'Tabla Impacto'!$F$223&amp;"Por favor no seleccionar los criterios de impacto(Afectación Económica o presupuestal y Pérdida Reputacional)",J60)</f>
        <v>0</v>
      </c>
      <c r="L60" s="225" t="str">
        <f ca="1">IF(OR(K60='Tabla Impacto'!$C$11,K60='Tabla Impacto'!$D$11),"Leve",IF(OR(K60='Tabla Impacto'!$C$12,K60='Tabla Impacto'!$D$12),"Menor",IF(OR(K60='Tabla Impacto'!$C$13,K60='Tabla Impacto'!$D$13),"Moderado",IF(OR(K60='Tabla Impacto'!$C$14,K60='Tabla Impacto'!$D$14),"Mayor",IF(OR(K60='Tabla Impacto'!$C$15,K60='Tabla Impacto'!$D$15),"Catastrófico","")))))</f>
        <v/>
      </c>
      <c r="M60" s="213" t="str">
        <f ca="1">IF(L60="","",IF(L60="Leve",0.2,IF(L60="Menor",0.4,IF(L60="Moderado",0.6,IF(L60="Mayor",0.8,IF(L60="Catastrófico",1,))))))</f>
        <v/>
      </c>
      <c r="N60" s="210" t="str">
        <f ca="1">IF(OR(AND(H60="Muy Baja",L60="Leve"),AND(H60="Muy Baja",L60="Menor"),AND(H60="Baja",L60="Leve")),"Bajo",IF(OR(AND(H60="Muy baja",L60="Moderado"),AND(H60="Baja",L60="Menor"),AND(H60="Baja",L60="Moderado"),AND(H60="Media",L60="Leve"),AND(H60="Media",L60="Menor"),AND(H60="Media",L60="Moderado"),AND(H60="Alta",L60="Leve"),AND(H60="Alta",L60="Menor")),"Moderado",IF(OR(AND(H60="Muy Baja",L60="Mayor"),AND(H60="Baja",L60="Mayor"),AND(H60="Media",L60="Mayor"),AND(H60="Alta",L60="Moderado"),AND(H60="Alta",L60="Mayor"),AND(H60="Muy Alta",L60="Leve"),AND(H60="Muy Alta",L60="Menor"),AND(H60="Muy Alta",L60="Moderado"),AND(H60="Muy Alta",L60="Mayor")),"Alto",IF(OR(AND(H60="Muy Baja",L60="Catastrófico"),AND(H60="Baja",L60="Catastrófico"),AND(H60="Media",L60="Catastrófico"),AND(H60="Alta",L60="Catastrófico"),AND(H60="Muy Alta",L60="Catastrófico")),"Extremo",""))))</f>
        <v/>
      </c>
      <c r="O60" s="123">
        <v>1</v>
      </c>
      <c r="P60" s="124"/>
      <c r="Q60" s="125" t="str">
        <f>IF(OR(R60="Preventivo",R60="Detectivo"),"Probabilidad",IF(R60="Correctivo","Impacto",""))</f>
        <v/>
      </c>
      <c r="R60" s="126"/>
      <c r="S60" s="126"/>
      <c r="T60" s="127" t="str">
        <f>IF(AND(R60="Preventivo",S60="Automático"),"50%",IF(AND(R60="Preventivo",S60="Manual"),"40%",IF(AND(R60="Detectivo",S60="Automático"),"40%",IF(AND(R60="Detectivo",S60="Manual"),"30%",IF(AND(R60="Correctivo",S60="Automático"),"35%",IF(AND(R60="Correctivo",S60="Manual"),"25%",""))))))</f>
        <v/>
      </c>
      <c r="U60" s="126"/>
      <c r="V60" s="126"/>
      <c r="W60" s="126"/>
      <c r="X60" s="128" t="str">
        <f>IFERROR(IF(Q60="Probabilidad",(I60-(+I60*T60)),IF(Q60="Impacto",I60,"")),"")</f>
        <v/>
      </c>
      <c r="Y60" s="129" t="str">
        <f>IFERROR(IF(X60="","",IF(X60&lt;=0.2,"Muy Baja",IF(X60&lt;=0.4,"Baja",IF(X60&lt;=0.6,"Media",IF(X60&lt;=0.8,"Alta","Muy Alta"))))),"")</f>
        <v/>
      </c>
      <c r="Z60" s="130" t="str">
        <f>+X60</f>
        <v/>
      </c>
      <c r="AA60" s="129" t="str">
        <f>IFERROR(IF(AB60="","",IF(AB60&lt;=0.2,"Leve",IF(AB60&lt;=0.4,"Menor",IF(AB60&lt;=0.6,"Moderado",IF(AB60&lt;=0.8,"Mayor","Catastrófico"))))),"")</f>
        <v/>
      </c>
      <c r="AB60" s="130" t="str">
        <f>IFERROR(IF(Q60="Impacto",(M60-(+M60*T60)),IF(Q60="Probabilidad",M60,"")),"")</f>
        <v/>
      </c>
      <c r="AC60" s="131"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2</v>
      </c>
      <c r="P61" s="124"/>
      <c r="Q61" s="125" t="str">
        <f>IF(OR(R61="Preventivo",R61="Detectivo"),"Probabilidad",IF(R61="Correctivo","Impacto",""))</f>
        <v/>
      </c>
      <c r="R61" s="126"/>
      <c r="S61" s="126"/>
      <c r="T61" s="127" t="str">
        <f t="shared" ref="T61:T65" si="66">IF(AND(R61="Preventivo",S61="Automático"),"50%",IF(AND(R61="Preventivo",S61="Manual"),"40%",IF(AND(R61="Detectivo",S61="Automático"),"40%",IF(AND(R61="Detectivo",S61="Manual"),"30%",IF(AND(R61="Correctivo",S61="Automático"),"35%",IF(AND(R61="Correctivo",S61="Manual"),"25%",""))))))</f>
        <v/>
      </c>
      <c r="U61" s="126"/>
      <c r="V61" s="126"/>
      <c r="W61" s="126"/>
      <c r="X61" s="128" t="str">
        <f>IFERROR(IF(AND(Q60="Probabilidad",Q61="Probabilidad"),(Z60-(+Z60*T61)),IF(Q61="Probabilidad",(I60-(+I60*T61)),IF(Q61="Impacto",Z60,""))),"")</f>
        <v/>
      </c>
      <c r="Y61" s="129" t="str">
        <f t="shared" si="1"/>
        <v/>
      </c>
      <c r="Z61" s="130" t="str">
        <f t="shared" ref="Z61:Z65" si="67">+X61</f>
        <v/>
      </c>
      <c r="AA61" s="129" t="str">
        <f t="shared" si="3"/>
        <v/>
      </c>
      <c r="AB61" s="130" t="str">
        <f>IFERROR(IF(AND(Q60="Impacto",Q61="Impacto"),(AB54-(+AB54*T61)),IF(Q61="Impacto",($M$60-(+$M$60*T61)),IF(Q61="Probabilidad",AB54,""))),"")</f>
        <v/>
      </c>
      <c r="AC61" s="131" t="str">
        <f t="shared" ref="AC61:AC62" si="68">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3</v>
      </c>
      <c r="P62" s="136"/>
      <c r="Q62" s="125" t="str">
        <f>IF(OR(R62="Preventivo",R62="Detectivo"),"Probabilidad",IF(R62="Correctivo","Impacto",""))</f>
        <v/>
      </c>
      <c r="R62" s="126"/>
      <c r="S62" s="126"/>
      <c r="T62" s="127" t="str">
        <f t="shared" si="66"/>
        <v/>
      </c>
      <c r="U62" s="126"/>
      <c r="V62" s="126"/>
      <c r="W62" s="126"/>
      <c r="X62" s="128" t="str">
        <f>IFERROR(IF(AND(Q61="Probabilidad",Q62="Probabilidad"),(Z61-(+Z61*T62)),IF(AND(Q61="Impacto",Q62="Probabilidad"),(Z60-(+Z60*T62)),IF(Q62="Impacto",Z61,""))),"")</f>
        <v/>
      </c>
      <c r="Y62" s="129" t="str">
        <f t="shared" si="1"/>
        <v/>
      </c>
      <c r="Z62" s="130" t="str">
        <f t="shared" si="67"/>
        <v/>
      </c>
      <c r="AA62" s="129" t="str">
        <f t="shared" si="3"/>
        <v/>
      </c>
      <c r="AB62" s="130" t="str">
        <f>IFERROR(IF(AND(Q61="Impacto",Q62="Impacto"),(AB61-(+AB61*T62)),IF(AND(Q61="Probabilidad",Q62="Impacto"),(AB60-(+AB60*T62)),IF(Q62="Probabilidad",AB61,""))),"")</f>
        <v/>
      </c>
      <c r="AC62" s="131" t="str">
        <f t="shared" si="68"/>
        <v/>
      </c>
      <c r="AD62" s="132"/>
      <c r="AE62" s="133"/>
      <c r="AF62" s="134"/>
      <c r="AG62" s="135"/>
      <c r="AH62" s="135"/>
      <c r="AI62" s="133"/>
      <c r="AJ62" s="134"/>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4</v>
      </c>
      <c r="P63" s="124"/>
      <c r="Q63" s="125" t="str">
        <f t="shared" ref="Q63:Q65" si="69">IF(OR(R63="Preventivo",R63="Detectivo"),"Probabilidad",IF(R63="Correctivo","Impacto",""))</f>
        <v/>
      </c>
      <c r="R63" s="126"/>
      <c r="S63" s="126"/>
      <c r="T63" s="127" t="str">
        <f t="shared" si="66"/>
        <v/>
      </c>
      <c r="U63" s="126"/>
      <c r="V63" s="126"/>
      <c r="W63" s="126"/>
      <c r="X63" s="128" t="str">
        <f t="shared" ref="X63:X65" si="70">IFERROR(IF(AND(Q62="Probabilidad",Q63="Probabilidad"),(Z62-(+Z62*T63)),IF(AND(Q62="Impacto",Q63="Probabilidad"),(Z61-(+Z61*T63)),IF(Q63="Impacto",Z62,""))),"")</f>
        <v/>
      </c>
      <c r="Y63" s="129" t="str">
        <f t="shared" si="1"/>
        <v/>
      </c>
      <c r="Z63" s="130" t="str">
        <f t="shared" si="67"/>
        <v/>
      </c>
      <c r="AA63" s="129" t="str">
        <f t="shared" si="3"/>
        <v/>
      </c>
      <c r="AB63" s="130" t="str">
        <f t="shared" ref="AB63:AB65" si="71">IFERROR(IF(AND(Q62="Impacto",Q63="Impacto"),(AB62-(+AB62*T63)),IF(AND(Q62="Probabilidad",Q63="Impacto"),(AB61-(+AB61*T63)),IF(Q63="Probabilidad",AB62,""))),"")</f>
        <v/>
      </c>
      <c r="AC63" s="131" t="str">
        <f>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
      </c>
      <c r="AD63" s="132"/>
      <c r="AE63" s="133"/>
      <c r="AF63" s="134"/>
      <c r="AG63" s="135"/>
      <c r="AH63" s="135"/>
      <c r="AI63" s="133"/>
      <c r="AJ63" s="134"/>
    </row>
    <row r="64" spans="1:68" ht="151.5" customHeight="1" x14ac:dyDescent="0.3">
      <c r="A64" s="217"/>
      <c r="B64" s="220"/>
      <c r="C64" s="220"/>
      <c r="D64" s="220"/>
      <c r="E64" s="232"/>
      <c r="F64" s="220"/>
      <c r="G64" s="223"/>
      <c r="H64" s="226"/>
      <c r="I64" s="214"/>
      <c r="J64" s="229"/>
      <c r="K64" s="214">
        <f ca="1">IF(NOT(ISERROR(MATCH(J64,_xlfn.ANCHORARRAY(E75),0))),I77&amp;"Por favor no seleccionar los criterios de impacto",J64)</f>
        <v>0</v>
      </c>
      <c r="L64" s="226"/>
      <c r="M64" s="214"/>
      <c r="N64" s="211"/>
      <c r="O64" s="123">
        <v>5</v>
      </c>
      <c r="P64" s="124"/>
      <c r="Q64" s="125" t="str">
        <f t="shared" si="69"/>
        <v/>
      </c>
      <c r="R64" s="126"/>
      <c r="S64" s="126"/>
      <c r="T64" s="127" t="str">
        <f t="shared" si="66"/>
        <v/>
      </c>
      <c r="U64" s="126"/>
      <c r="V64" s="126"/>
      <c r="W64" s="126"/>
      <c r="X64" s="128" t="str">
        <f t="shared" si="70"/>
        <v/>
      </c>
      <c r="Y64" s="129" t="str">
        <f t="shared" si="1"/>
        <v/>
      </c>
      <c r="Z64" s="130" t="str">
        <f t="shared" si="67"/>
        <v/>
      </c>
      <c r="AA64" s="129" t="str">
        <f t="shared" si="3"/>
        <v/>
      </c>
      <c r="AB64" s="130" t="str">
        <f t="shared" si="71"/>
        <v/>
      </c>
      <c r="AC64" s="131" t="str">
        <f t="shared" ref="AC64:AC65" si="72">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3">
        <v>6</v>
      </c>
      <c r="P65" s="124"/>
      <c r="Q65" s="125" t="str">
        <f t="shared" si="69"/>
        <v/>
      </c>
      <c r="R65" s="126"/>
      <c r="S65" s="126"/>
      <c r="T65" s="127" t="str">
        <f t="shared" si="66"/>
        <v/>
      </c>
      <c r="U65" s="126"/>
      <c r="V65" s="126"/>
      <c r="W65" s="126"/>
      <c r="X65" s="128" t="str">
        <f t="shared" si="70"/>
        <v/>
      </c>
      <c r="Y65" s="129" t="str">
        <f t="shared" si="1"/>
        <v/>
      </c>
      <c r="Z65" s="130" t="str">
        <f t="shared" si="67"/>
        <v/>
      </c>
      <c r="AA65" s="129" t="str">
        <f t="shared" si="3"/>
        <v/>
      </c>
      <c r="AB65" s="130" t="str">
        <f t="shared" si="71"/>
        <v/>
      </c>
      <c r="AC65" s="131" t="str">
        <f t="shared" si="72"/>
        <v/>
      </c>
      <c r="AD65" s="132"/>
      <c r="AE65" s="133"/>
      <c r="AF65" s="134"/>
      <c r="AG65" s="135"/>
      <c r="AH65" s="135"/>
      <c r="AI65" s="133"/>
      <c r="AJ65" s="134"/>
    </row>
    <row r="66" spans="1:36" ht="49.5" customHeight="1" x14ac:dyDescent="0.3">
      <c r="A66" s="6"/>
      <c r="B66" s="234" t="s">
        <v>131</v>
      </c>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6"/>
    </row>
    <row r="68" spans="1:36" x14ac:dyDescent="0.3">
      <c r="A68" s="1"/>
      <c r="B68" s="24" t="s">
        <v>143</v>
      </c>
      <c r="C68" s="1"/>
      <c r="D68" s="1"/>
      <c r="F68"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1"/>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2:N17"/>
    <mergeCell ref="M10:M11"/>
    <mergeCell ref="N10:N11"/>
    <mergeCell ref="A12:A17"/>
    <mergeCell ref="B12:B17"/>
    <mergeCell ref="C12:C17"/>
    <mergeCell ref="D12:D14"/>
    <mergeCell ref="E12:E14"/>
    <mergeCell ref="F12:F17"/>
    <mergeCell ref="G12:G17"/>
    <mergeCell ref="H12:H17"/>
    <mergeCell ref="G10:G11"/>
    <mergeCell ref="H10:H11"/>
    <mergeCell ref="I10:I11"/>
    <mergeCell ref="J10:J11"/>
    <mergeCell ref="K10:K11"/>
    <mergeCell ref="L10:L11"/>
    <mergeCell ref="D15:D17"/>
    <mergeCell ref="E15:E17"/>
    <mergeCell ref="A10:A11"/>
    <mergeCell ref="B10:B11"/>
    <mergeCell ref="C10:C11"/>
    <mergeCell ref="D10:D11"/>
    <mergeCell ref="E10:E11"/>
    <mergeCell ref="D18:D23"/>
    <mergeCell ref="E18:E23"/>
    <mergeCell ref="I12:I17"/>
    <mergeCell ref="J12:J17"/>
    <mergeCell ref="L18:L23"/>
    <mergeCell ref="M18:M23"/>
    <mergeCell ref="K12:K17"/>
    <mergeCell ref="L12:L17"/>
    <mergeCell ref="M12:M17"/>
    <mergeCell ref="N18:N23"/>
    <mergeCell ref="A24:A29"/>
    <mergeCell ref="B24:B29"/>
    <mergeCell ref="C24:C29"/>
    <mergeCell ref="D24:D29"/>
    <mergeCell ref="E24:E29"/>
    <mergeCell ref="F24:F29"/>
    <mergeCell ref="G24:G29"/>
    <mergeCell ref="F18:F23"/>
    <mergeCell ref="G18:G23"/>
    <mergeCell ref="H18:H23"/>
    <mergeCell ref="I18:I23"/>
    <mergeCell ref="J18:J23"/>
    <mergeCell ref="K18:K23"/>
    <mergeCell ref="N24:N29"/>
    <mergeCell ref="H24:H29"/>
    <mergeCell ref="I24:I29"/>
    <mergeCell ref="J24:J29"/>
    <mergeCell ref="K24:K29"/>
    <mergeCell ref="L24:L29"/>
    <mergeCell ref="M24:M29"/>
    <mergeCell ref="A18:A23"/>
    <mergeCell ref="B18:B23"/>
    <mergeCell ref="C18:C23"/>
    <mergeCell ref="M30:M35"/>
    <mergeCell ref="N30:N35"/>
    <mergeCell ref="A36:A41"/>
    <mergeCell ref="B36:B41"/>
    <mergeCell ref="C36:C41"/>
    <mergeCell ref="D36:D41"/>
    <mergeCell ref="E36:E41"/>
    <mergeCell ref="L36:L41"/>
    <mergeCell ref="M36:M41"/>
    <mergeCell ref="N36:N41"/>
    <mergeCell ref="H36:H41"/>
    <mergeCell ref="I36:I41"/>
    <mergeCell ref="J36:J41"/>
    <mergeCell ref="K36:K41"/>
    <mergeCell ref="A30:A35"/>
    <mergeCell ref="B30:B35"/>
    <mergeCell ref="C30:C35"/>
    <mergeCell ref="D30:D35"/>
    <mergeCell ref="E30:E35"/>
    <mergeCell ref="F30:F35"/>
    <mergeCell ref="G30:G35"/>
    <mergeCell ref="H30:H35"/>
    <mergeCell ref="I30:I35"/>
    <mergeCell ref="D42:D47"/>
    <mergeCell ref="E42:E47"/>
    <mergeCell ref="F42:F47"/>
    <mergeCell ref="G42:G47"/>
    <mergeCell ref="F36:F41"/>
    <mergeCell ref="G36:G41"/>
    <mergeCell ref="J30:J35"/>
    <mergeCell ref="K30:K35"/>
    <mergeCell ref="L30:L35"/>
    <mergeCell ref="N42:N47"/>
    <mergeCell ref="A48:A53"/>
    <mergeCell ref="B48:B53"/>
    <mergeCell ref="C48:C53"/>
    <mergeCell ref="D48:D53"/>
    <mergeCell ref="E48:E53"/>
    <mergeCell ref="F48:F53"/>
    <mergeCell ref="G48:G53"/>
    <mergeCell ref="H48:H53"/>
    <mergeCell ref="I48:I53"/>
    <mergeCell ref="H42:H47"/>
    <mergeCell ref="I42:I47"/>
    <mergeCell ref="J42:J47"/>
    <mergeCell ref="K42:K47"/>
    <mergeCell ref="L42:L47"/>
    <mergeCell ref="M42:M47"/>
    <mergeCell ref="J48:J53"/>
    <mergeCell ref="K48:K53"/>
    <mergeCell ref="L48:L53"/>
    <mergeCell ref="M48:M53"/>
    <mergeCell ref="N48:N53"/>
    <mergeCell ref="A42:A47"/>
    <mergeCell ref="B42:B47"/>
    <mergeCell ref="C42:C47"/>
    <mergeCell ref="A54:A59"/>
    <mergeCell ref="B54:B59"/>
    <mergeCell ref="C54:C59"/>
    <mergeCell ref="D54:D59"/>
    <mergeCell ref="E54:E59"/>
    <mergeCell ref="A60:A65"/>
    <mergeCell ref="B60:B65"/>
    <mergeCell ref="C60:C65"/>
    <mergeCell ref="D60:D65"/>
    <mergeCell ref="E60:E65"/>
    <mergeCell ref="F60:F65"/>
    <mergeCell ref="G60:G65"/>
    <mergeCell ref="F54:F59"/>
    <mergeCell ref="G54:G59"/>
    <mergeCell ref="N60:N65"/>
    <mergeCell ref="B66:AJ66"/>
    <mergeCell ref="H60:H65"/>
    <mergeCell ref="I60:I65"/>
    <mergeCell ref="J60:J65"/>
    <mergeCell ref="K60:K65"/>
    <mergeCell ref="L60:L65"/>
    <mergeCell ref="M60:M65"/>
    <mergeCell ref="L54:L59"/>
    <mergeCell ref="M54:M59"/>
    <mergeCell ref="N54:N59"/>
    <mergeCell ref="H54:H59"/>
    <mergeCell ref="I54:I59"/>
    <mergeCell ref="J54:J59"/>
    <mergeCell ref="K54:K59"/>
  </mergeCells>
  <conditionalFormatting sqref="H10 H12 Y10:Y65">
    <cfRule type="cellIs" dxfId="1130" priority="227" operator="equal">
      <formula>"Muy Alta"</formula>
    </cfRule>
    <cfRule type="cellIs" dxfId="1129" priority="228" operator="equal">
      <formula>"Alta"</formula>
    </cfRule>
    <cfRule type="cellIs" dxfId="1128" priority="229" operator="equal">
      <formula>"Media"</formula>
    </cfRule>
    <cfRule type="cellIs" dxfId="1127" priority="230" operator="equal">
      <formula>"Baja"</formula>
    </cfRule>
    <cfRule type="cellIs" dxfId="1126" priority="231" operator="equal">
      <formula>"Muy Baja"</formula>
    </cfRule>
  </conditionalFormatting>
  <conditionalFormatting sqref="H18">
    <cfRule type="cellIs" dxfId="1125" priority="181" operator="equal">
      <formula>"Muy Alta"</formula>
    </cfRule>
    <cfRule type="cellIs" dxfId="1124" priority="182" operator="equal">
      <formula>"Alta"</formula>
    </cfRule>
    <cfRule type="cellIs" dxfId="1123" priority="183" operator="equal">
      <formula>"Media"</formula>
    </cfRule>
    <cfRule type="cellIs" dxfId="1122" priority="184" operator="equal">
      <formula>"Baja"</formula>
    </cfRule>
    <cfRule type="cellIs" dxfId="1121" priority="185" operator="equal">
      <formula>"Muy Baja"</formula>
    </cfRule>
  </conditionalFormatting>
  <conditionalFormatting sqref="H24">
    <cfRule type="cellIs" dxfId="1120" priority="158" operator="equal">
      <formula>"Muy Alta"</formula>
    </cfRule>
    <cfRule type="cellIs" dxfId="1119" priority="159" operator="equal">
      <formula>"Alta"</formula>
    </cfRule>
    <cfRule type="cellIs" dxfId="1118" priority="160" operator="equal">
      <formula>"Media"</formula>
    </cfRule>
    <cfRule type="cellIs" dxfId="1117" priority="161" operator="equal">
      <formula>"Baja"</formula>
    </cfRule>
    <cfRule type="cellIs" dxfId="1116" priority="162" operator="equal">
      <formula>"Muy Baja"</formula>
    </cfRule>
  </conditionalFormatting>
  <conditionalFormatting sqref="H30">
    <cfRule type="cellIs" dxfId="1115" priority="135" operator="equal">
      <formula>"Muy Alta"</formula>
    </cfRule>
    <cfRule type="cellIs" dxfId="1114" priority="136" operator="equal">
      <formula>"Alta"</formula>
    </cfRule>
    <cfRule type="cellIs" dxfId="1113" priority="137" operator="equal">
      <formula>"Media"</formula>
    </cfRule>
    <cfRule type="cellIs" dxfId="1112" priority="138" operator="equal">
      <formula>"Baja"</formula>
    </cfRule>
    <cfRule type="cellIs" dxfId="1111" priority="139" operator="equal">
      <formula>"Muy Baja"</formula>
    </cfRule>
  </conditionalFormatting>
  <conditionalFormatting sqref="H36">
    <cfRule type="cellIs" dxfId="1110" priority="112" operator="equal">
      <formula>"Muy Alta"</formula>
    </cfRule>
    <cfRule type="cellIs" dxfId="1109" priority="113" operator="equal">
      <formula>"Alta"</formula>
    </cfRule>
    <cfRule type="cellIs" dxfId="1108" priority="114" operator="equal">
      <formula>"Media"</formula>
    </cfRule>
    <cfRule type="cellIs" dxfId="1107" priority="115" operator="equal">
      <formula>"Baja"</formula>
    </cfRule>
    <cfRule type="cellIs" dxfId="1106" priority="116" operator="equal">
      <formula>"Muy Baja"</formula>
    </cfRule>
  </conditionalFormatting>
  <conditionalFormatting sqref="H42">
    <cfRule type="cellIs" dxfId="1105" priority="89" operator="equal">
      <formula>"Muy Alta"</formula>
    </cfRule>
    <cfRule type="cellIs" dxfId="1104" priority="90" operator="equal">
      <formula>"Alta"</formula>
    </cfRule>
    <cfRule type="cellIs" dxfId="1103" priority="91" operator="equal">
      <formula>"Media"</formula>
    </cfRule>
    <cfRule type="cellIs" dxfId="1102" priority="92" operator="equal">
      <formula>"Baja"</formula>
    </cfRule>
    <cfRule type="cellIs" dxfId="1101" priority="93" operator="equal">
      <formula>"Muy Baja"</formula>
    </cfRule>
  </conditionalFormatting>
  <conditionalFormatting sqref="H48">
    <cfRule type="cellIs" dxfId="1100" priority="66" operator="equal">
      <formula>"Muy Alta"</formula>
    </cfRule>
    <cfRule type="cellIs" dxfId="1099" priority="67" operator="equal">
      <formula>"Alta"</formula>
    </cfRule>
    <cfRule type="cellIs" dxfId="1098" priority="68" operator="equal">
      <formula>"Media"</formula>
    </cfRule>
    <cfRule type="cellIs" dxfId="1097" priority="69" operator="equal">
      <formula>"Baja"</formula>
    </cfRule>
    <cfRule type="cellIs" dxfId="1096" priority="70" operator="equal">
      <formula>"Muy Baja"</formula>
    </cfRule>
  </conditionalFormatting>
  <conditionalFormatting sqref="H54">
    <cfRule type="cellIs" dxfId="1095" priority="43" operator="equal">
      <formula>"Muy Alta"</formula>
    </cfRule>
    <cfRule type="cellIs" dxfId="1094" priority="44" operator="equal">
      <formula>"Alta"</formula>
    </cfRule>
    <cfRule type="cellIs" dxfId="1093" priority="45" operator="equal">
      <formula>"Media"</formula>
    </cfRule>
    <cfRule type="cellIs" dxfId="1092" priority="46" operator="equal">
      <formula>"Baja"</formula>
    </cfRule>
    <cfRule type="cellIs" dxfId="1091" priority="47" operator="equal">
      <formula>"Muy Baja"</formula>
    </cfRule>
  </conditionalFormatting>
  <conditionalFormatting sqref="H60">
    <cfRule type="cellIs" dxfId="1090" priority="20" operator="equal">
      <formula>"Muy Alta"</formula>
    </cfRule>
    <cfRule type="cellIs" dxfId="1089" priority="21" operator="equal">
      <formula>"Alta"</formula>
    </cfRule>
    <cfRule type="cellIs" dxfId="1088" priority="22" operator="equal">
      <formula>"Media"</formula>
    </cfRule>
    <cfRule type="cellIs" dxfId="1087" priority="23" operator="equal">
      <formula>"Baja"</formula>
    </cfRule>
    <cfRule type="cellIs" dxfId="1086" priority="24" operator="equal">
      <formula>"Muy Baja"</formula>
    </cfRule>
  </conditionalFormatting>
  <conditionalFormatting sqref="K10:K65">
    <cfRule type="containsText" dxfId="1085" priority="1" operator="containsText" text="❌">
      <formula>NOT(ISERROR(SEARCH("❌",K10)))</formula>
    </cfRule>
  </conditionalFormatting>
  <conditionalFormatting sqref="L10 L12 L18 L24 L30 L36 L42 L48 L54 L60 AA10:AA65">
    <cfRule type="cellIs" dxfId="1084" priority="222" operator="equal">
      <formula>"Catastrófico"</formula>
    </cfRule>
    <cfRule type="cellIs" dxfId="1083" priority="223" operator="equal">
      <formula>"Mayor"</formula>
    </cfRule>
    <cfRule type="cellIs" dxfId="1082" priority="224" operator="equal">
      <formula>"Moderado"</formula>
    </cfRule>
    <cfRule type="cellIs" dxfId="1081" priority="225" operator="equal">
      <formula>"Menor"</formula>
    </cfRule>
    <cfRule type="cellIs" dxfId="1080" priority="226" operator="equal">
      <formula>"Leve"</formula>
    </cfRule>
  </conditionalFormatting>
  <conditionalFormatting sqref="N10 AC10:AC65">
    <cfRule type="cellIs" dxfId="1079" priority="218" operator="equal">
      <formula>"Extremo"</formula>
    </cfRule>
    <cfRule type="cellIs" dxfId="1078" priority="219" operator="equal">
      <formula>"Alto"</formula>
    </cfRule>
    <cfRule type="cellIs" dxfId="1077" priority="220" operator="equal">
      <formula>"Moderado"</formula>
    </cfRule>
    <cfRule type="cellIs" dxfId="1076" priority="221" operator="equal">
      <formula>"Bajo"</formula>
    </cfRule>
  </conditionalFormatting>
  <conditionalFormatting sqref="N12">
    <cfRule type="cellIs" dxfId="1075" priority="200" operator="equal">
      <formula>"Extremo"</formula>
    </cfRule>
    <cfRule type="cellIs" dxfId="1074" priority="201" operator="equal">
      <formula>"Alto"</formula>
    </cfRule>
    <cfRule type="cellIs" dxfId="1073" priority="202" operator="equal">
      <formula>"Moderado"</formula>
    </cfRule>
    <cfRule type="cellIs" dxfId="1072" priority="203" operator="equal">
      <formula>"Bajo"</formula>
    </cfRule>
  </conditionalFormatting>
  <conditionalFormatting sqref="N18">
    <cfRule type="cellIs" dxfId="1071" priority="177" operator="equal">
      <formula>"Extremo"</formula>
    </cfRule>
    <cfRule type="cellIs" dxfId="1070" priority="178" operator="equal">
      <formula>"Alto"</formula>
    </cfRule>
    <cfRule type="cellIs" dxfId="1069" priority="179" operator="equal">
      <formula>"Moderado"</formula>
    </cfRule>
    <cfRule type="cellIs" dxfId="1068" priority="180" operator="equal">
      <formula>"Bajo"</formula>
    </cfRule>
  </conditionalFormatting>
  <conditionalFormatting sqref="N24">
    <cfRule type="cellIs" dxfId="1067" priority="154" operator="equal">
      <formula>"Extremo"</formula>
    </cfRule>
    <cfRule type="cellIs" dxfId="1066" priority="155" operator="equal">
      <formula>"Alto"</formula>
    </cfRule>
    <cfRule type="cellIs" dxfId="1065" priority="156" operator="equal">
      <formula>"Moderado"</formula>
    </cfRule>
    <cfRule type="cellIs" dxfId="1064" priority="157" operator="equal">
      <formula>"Bajo"</formula>
    </cfRule>
  </conditionalFormatting>
  <conditionalFormatting sqref="N30">
    <cfRule type="cellIs" dxfId="1063" priority="131" operator="equal">
      <formula>"Extremo"</formula>
    </cfRule>
    <cfRule type="cellIs" dxfId="1062" priority="132" operator="equal">
      <formula>"Alto"</formula>
    </cfRule>
    <cfRule type="cellIs" dxfId="1061" priority="133" operator="equal">
      <formula>"Moderado"</formula>
    </cfRule>
    <cfRule type="cellIs" dxfId="1060" priority="134" operator="equal">
      <formula>"Bajo"</formula>
    </cfRule>
  </conditionalFormatting>
  <conditionalFormatting sqref="N36">
    <cfRule type="cellIs" dxfId="1059" priority="108" operator="equal">
      <formula>"Extremo"</formula>
    </cfRule>
    <cfRule type="cellIs" dxfId="1058" priority="109" operator="equal">
      <formula>"Alto"</formula>
    </cfRule>
    <cfRule type="cellIs" dxfId="1057" priority="110" operator="equal">
      <formula>"Moderado"</formula>
    </cfRule>
    <cfRule type="cellIs" dxfId="1056" priority="111" operator="equal">
      <formula>"Bajo"</formula>
    </cfRule>
  </conditionalFormatting>
  <conditionalFormatting sqref="N42">
    <cfRule type="cellIs" dxfId="1055" priority="85" operator="equal">
      <formula>"Extremo"</formula>
    </cfRule>
    <cfRule type="cellIs" dxfId="1054" priority="86" operator="equal">
      <formula>"Alto"</formula>
    </cfRule>
    <cfRule type="cellIs" dxfId="1053" priority="87" operator="equal">
      <formula>"Moderado"</formula>
    </cfRule>
    <cfRule type="cellIs" dxfId="1052" priority="88" operator="equal">
      <formula>"Bajo"</formula>
    </cfRule>
  </conditionalFormatting>
  <conditionalFormatting sqref="N48">
    <cfRule type="cellIs" dxfId="1051" priority="62" operator="equal">
      <formula>"Extremo"</formula>
    </cfRule>
    <cfRule type="cellIs" dxfId="1050" priority="63" operator="equal">
      <formula>"Alto"</formula>
    </cfRule>
    <cfRule type="cellIs" dxfId="1049" priority="64" operator="equal">
      <formula>"Moderado"</formula>
    </cfRule>
    <cfRule type="cellIs" dxfId="1048" priority="65" operator="equal">
      <formula>"Bajo"</formula>
    </cfRule>
  </conditionalFormatting>
  <conditionalFormatting sqref="N54">
    <cfRule type="cellIs" dxfId="1047" priority="39" operator="equal">
      <formula>"Extremo"</formula>
    </cfRule>
    <cfRule type="cellIs" dxfId="1046" priority="40" operator="equal">
      <formula>"Alto"</formula>
    </cfRule>
    <cfRule type="cellIs" dxfId="1045" priority="41" operator="equal">
      <formula>"Moderado"</formula>
    </cfRule>
    <cfRule type="cellIs" dxfId="1044" priority="42" operator="equal">
      <formula>"Bajo"</formula>
    </cfRule>
  </conditionalFormatting>
  <conditionalFormatting sqref="N60">
    <cfRule type="cellIs" dxfId="1043" priority="16" operator="equal">
      <formula>"Extremo"</formula>
    </cfRule>
    <cfRule type="cellIs" dxfId="1042" priority="17" operator="equal">
      <formula>"Alto"</formula>
    </cfRule>
    <cfRule type="cellIs" dxfId="1041" priority="18" operator="equal">
      <formula>"Moderado"</formula>
    </cfRule>
    <cfRule type="cellIs" dxfId="1040" priority="19" operator="equal">
      <formula>"Bajo"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400-00000A000000}">
          <x14:formula1>
            <xm:f>'Opciones Tratamiento'!$B$9:$B$10</xm:f>
          </x14:formula1>
          <xm:sqref>AJ10:AJ11 AJ12:AJ13 AJ15:AJ16 AJ18:AJ19 AJ21:AJ22 AJ24:AJ25 AJ27:AJ28 AJ30:AJ31 AJ33:AJ34 AJ36:AJ37 AJ39:AJ40 AJ42:AJ43 AJ45:AJ46 AJ48:AJ49 AJ51:AJ52 AJ54:AJ55 AJ57:AJ58 AJ60:AJ61 AJ63:AJ64</xm:sqref>
        </x14:dataValidation>
        <x14:dataValidation type="custom" allowBlank="1" showInputMessage="1" showErrorMessage="1" error="Recuerde que las acciones se generan bajo la medida de mitigar el riesgo" xr:uid="{00000000-0002-0000-0400-000000000000}">
          <x14:formula1>
            <xm:f>IF(OR(AD10='Opciones Tratamiento'!$B$2,AD10='Opciones Tratamiento'!$B$3,AD10='Opciones Tratamiento'!$B$4),ISBLANK(AD10),ISTEXT(AD10))</xm:f>
          </x14:formula1>
          <xm:sqref>AI10:AI65</xm:sqref>
        </x14:dataValidation>
        <x14:dataValidation type="custom" allowBlank="1" showInputMessage="1" showErrorMessage="1" error="Recuerde que las acciones se generan bajo la medida de mitigar el riesgo" xr:uid="{00000000-0002-0000-0400-000001000000}">
          <x14:formula1>
            <xm:f>IF(OR(AD10='Opciones Tratamiento'!$B$2,AD10='Opciones Tratamiento'!$B$3,AD10='Opciones Tratamiento'!$B$4),ISBLANK(AD10),ISTEXT(AD10))</xm:f>
          </x14:formula1>
          <xm:sqref>AH10:AH65</xm:sqref>
        </x14:dataValidation>
        <x14:dataValidation type="custom" allowBlank="1" showInputMessage="1" showErrorMessage="1" error="Recuerde que las acciones se generan bajo la medida de mitigar el riesgo" xr:uid="{00000000-0002-0000-0400-000002000000}">
          <x14:formula1>
            <xm:f>IF(OR(AD10='Opciones Tratamiento'!$B$2,AD10='Opciones Tratamiento'!$B$3,AD10='Opciones Tratamiento'!$B$4),ISBLANK(AD10),ISTEXT(AD10))</xm:f>
          </x14:formula1>
          <xm:sqref>AG10:AG65</xm:sqref>
        </x14:dataValidation>
        <x14:dataValidation type="custom" allowBlank="1" showInputMessage="1" showErrorMessage="1" error="Recuerde que las acciones se generan bajo la medida de mitigar el riesgo" xr:uid="{00000000-0002-0000-0400-000003000000}">
          <x14:formula1>
            <xm:f>IF(OR(AD10='Opciones Tratamiento'!$B$2,AD10='Opciones Tratamiento'!$B$3,AD10='Opciones Tratamiento'!$B$4),ISBLANK(AD10),ISTEXT(AD10))</xm:f>
          </x14:formula1>
          <xm:sqref>AF10:AF65</xm:sqref>
        </x14:dataValidation>
        <x14:dataValidation type="custom" allowBlank="1" showInputMessage="1" showErrorMessage="1" error="Recuerde que las acciones se generan bajo la medida de mitigar el riesgo" xr:uid="{00000000-0002-0000-0400-000004000000}">
          <x14:formula1>
            <xm:f>IF(OR(AD10='Opciones Tratamiento'!$B$2,AD10='Opciones Tratamiento'!$B$3,AD10='Opciones Tratamiento'!$B$4),ISBLANK(AD10),ISTEXT(AD10))</xm:f>
          </x14:formula1>
          <xm:sqref>AE10:AE65</xm:sqref>
        </x14:dataValidation>
        <x14:dataValidation type="list" allowBlank="1" showInputMessage="1" showErrorMessage="1" xr:uid="{00000000-0002-0000-0400-000005000000}">
          <x14:formula1>
            <xm:f>'Tabla Impacto'!$F$210:$F$221</xm:f>
          </x14:formula1>
          <xm:sqref>J10:J65</xm:sqref>
        </x14:dataValidation>
        <x14:dataValidation type="list" allowBlank="1" showInputMessage="1" showErrorMessage="1" xr:uid="{00000000-0002-0000-0400-000006000000}">
          <x14:formula1>
            <xm:f>'Opciones Tratamiento'!$B$2:$B$5</xm:f>
          </x14:formula1>
          <xm:sqref>AD10:AD65</xm:sqref>
        </x14:dataValidation>
        <x14:dataValidation type="list" allowBlank="1" showInputMessage="1" showErrorMessage="1" xr:uid="{00000000-0002-0000-0400-000007000000}">
          <x14:formula1>
            <xm:f>'Opciones Tratamiento'!$E$2:$E$4</xm:f>
          </x14:formula1>
          <xm:sqref>B10:B65</xm:sqref>
        </x14:dataValidation>
        <x14:dataValidation type="list" allowBlank="1" showInputMessage="1" showErrorMessage="1" xr:uid="{00000000-0002-0000-0400-000008000000}">
          <x14:formula1>
            <xm:f>'Opciones Tratamiento'!$B$13:$B$19</xm:f>
          </x14:formula1>
          <xm:sqref>F10:F65</xm:sqref>
        </x14:dataValidation>
        <x14:dataValidation type="list" allowBlank="1" showInputMessage="1" showErrorMessage="1" xr:uid="{00000000-0002-0000-0400-000009000000}">
          <x14:formula1>
            <xm:f>'Tabla Valoración controles'!$D$13:$D$14</xm:f>
          </x14:formula1>
          <xm:sqref>W10:W65</xm:sqref>
        </x14:dataValidation>
        <x14:dataValidation type="list" allowBlank="1" showInputMessage="1" showErrorMessage="1" xr:uid="{00000000-0002-0000-0400-00000B000000}">
          <x14:formula1>
            <xm:f>'Tabla Valoración controles'!$D$11:$D$12</xm:f>
          </x14:formula1>
          <xm:sqref>V10:V65</xm:sqref>
        </x14:dataValidation>
        <x14:dataValidation type="list" allowBlank="1" showInputMessage="1" showErrorMessage="1" xr:uid="{00000000-0002-0000-0400-00000C000000}">
          <x14:formula1>
            <xm:f>'Tabla Valoración controles'!$D$9:$D$10</xm:f>
          </x14:formula1>
          <xm:sqref>U10:U65</xm:sqref>
        </x14:dataValidation>
        <x14:dataValidation type="list" allowBlank="1" showInputMessage="1" showErrorMessage="1" xr:uid="{00000000-0002-0000-0400-00000D000000}">
          <x14:formula1>
            <xm:f>'Tabla Valoración controles'!$D$7:$D$8</xm:f>
          </x14:formula1>
          <xm:sqref>S10:S65</xm:sqref>
        </x14:dataValidation>
        <x14:dataValidation type="list" allowBlank="1" showInputMessage="1" showErrorMessage="1" xr:uid="{00000000-0002-0000-0400-00000E000000}">
          <x14:formula1>
            <xm:f>'Tabla Valoración controles'!$D$4:$D$6</xm:f>
          </x14:formula1>
          <xm:sqref>R10:R65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6CDD-6A7E-4F70-88C3-E290CB98073A}">
  <sheetPr>
    <tabColor rgb="FF7030A0"/>
  </sheetPr>
  <dimension ref="A1:BP72"/>
  <sheetViews>
    <sheetView topLeftCell="I1" zoomScale="42" zoomScaleNormal="42" workbookViewId="0">
      <selection activeCell="AG10" sqref="AG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348</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349</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350</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132</v>
      </c>
      <c r="C10" s="219" t="s">
        <v>215</v>
      </c>
      <c r="D10" s="219" t="s">
        <v>217</v>
      </c>
      <c r="E10" s="231" t="s">
        <v>216</v>
      </c>
      <c r="F10" s="219" t="s">
        <v>123</v>
      </c>
      <c r="G10" s="222">
        <v>12</v>
      </c>
      <c r="H10" s="225" t="str">
        <f>IF(G10&lt;=0,"",IF(G10&lt;=2,"Muy Baja",IF(G10&lt;=24,"Baja",IF(G10&lt;=500,"Media",IF(G10&lt;=5000,"Alta","Muy Alta")))))</f>
        <v>Baja</v>
      </c>
      <c r="I10" s="213">
        <f>IF(H10="","",IF(H10="Muy Baja",0.2,IF(H10="Baja",0.4,IF(H10="Media",0.6,IF(H10="Alta",0.8,IF(H10="Muy Alta",1,))))))</f>
        <v>0.4</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262</v>
      </c>
      <c r="AF10" s="133" t="s">
        <v>326</v>
      </c>
      <c r="AG10" s="135">
        <v>45291</v>
      </c>
      <c r="AH10" s="135">
        <v>45162</v>
      </c>
      <c r="AI10" s="133" t="s">
        <v>327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t="s">
        <v>260</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263</v>
      </c>
      <c r="AF11" s="133" t="s">
        <v>264</v>
      </c>
      <c r="AG11" s="135">
        <v>45291</v>
      </c>
      <c r="AH11" s="135">
        <v>45162</v>
      </c>
      <c r="AI11" s="133" t="s">
        <v>328</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37"/>
      <c r="E16" s="237"/>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38"/>
      <c r="E17" s="238"/>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38"/>
      <c r="E18" s="238"/>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37"/>
      <c r="E19" s="237"/>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38"/>
      <c r="E20" s="238"/>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38"/>
      <c r="E21" s="238"/>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39" priority="227" operator="equal">
      <formula>"Muy Alta"</formula>
    </cfRule>
    <cfRule type="cellIs" dxfId="1038" priority="228" operator="equal">
      <formula>"Alta"</formula>
    </cfRule>
    <cfRule type="cellIs" dxfId="1037" priority="229" operator="equal">
      <formula>"Media"</formula>
    </cfRule>
    <cfRule type="cellIs" dxfId="1036" priority="230" operator="equal">
      <formula>"Baja"</formula>
    </cfRule>
    <cfRule type="cellIs" dxfId="1035" priority="231" operator="equal">
      <formula>"Muy Baja"</formula>
    </cfRule>
  </conditionalFormatting>
  <conditionalFormatting sqref="H22">
    <cfRule type="cellIs" dxfId="1034" priority="181" operator="equal">
      <formula>"Muy Alta"</formula>
    </cfRule>
    <cfRule type="cellIs" dxfId="1033" priority="182" operator="equal">
      <formula>"Alta"</formula>
    </cfRule>
    <cfRule type="cellIs" dxfId="1032" priority="183" operator="equal">
      <formula>"Media"</formula>
    </cfRule>
    <cfRule type="cellIs" dxfId="1031" priority="184" operator="equal">
      <formula>"Baja"</formula>
    </cfRule>
    <cfRule type="cellIs" dxfId="1030" priority="185" operator="equal">
      <formula>"Muy Baja"</formula>
    </cfRule>
  </conditionalFormatting>
  <conditionalFormatting sqref="H28">
    <cfRule type="cellIs" dxfId="1029" priority="158" operator="equal">
      <formula>"Muy Alta"</formula>
    </cfRule>
    <cfRule type="cellIs" dxfId="1028" priority="159" operator="equal">
      <formula>"Alta"</formula>
    </cfRule>
    <cfRule type="cellIs" dxfId="1027" priority="160" operator="equal">
      <formula>"Media"</formula>
    </cfRule>
    <cfRule type="cellIs" dxfId="1026" priority="161" operator="equal">
      <formula>"Baja"</formula>
    </cfRule>
    <cfRule type="cellIs" dxfId="1025" priority="162" operator="equal">
      <formula>"Muy Baja"</formula>
    </cfRule>
  </conditionalFormatting>
  <conditionalFormatting sqref="H34">
    <cfRule type="cellIs" dxfId="1024" priority="135" operator="equal">
      <formula>"Muy Alta"</formula>
    </cfRule>
    <cfRule type="cellIs" dxfId="1023" priority="136" operator="equal">
      <formula>"Alta"</formula>
    </cfRule>
    <cfRule type="cellIs" dxfId="1022" priority="137" operator="equal">
      <formula>"Media"</formula>
    </cfRule>
    <cfRule type="cellIs" dxfId="1021" priority="138" operator="equal">
      <formula>"Baja"</formula>
    </cfRule>
    <cfRule type="cellIs" dxfId="1020" priority="139" operator="equal">
      <formula>"Muy Baja"</formula>
    </cfRule>
  </conditionalFormatting>
  <conditionalFormatting sqref="H40">
    <cfRule type="cellIs" dxfId="1019" priority="112" operator="equal">
      <formula>"Muy Alta"</formula>
    </cfRule>
    <cfRule type="cellIs" dxfId="1018" priority="113" operator="equal">
      <formula>"Alta"</formula>
    </cfRule>
    <cfRule type="cellIs" dxfId="1017" priority="114" operator="equal">
      <formula>"Media"</formula>
    </cfRule>
    <cfRule type="cellIs" dxfId="1016" priority="115" operator="equal">
      <formula>"Baja"</formula>
    </cfRule>
    <cfRule type="cellIs" dxfId="1015" priority="116" operator="equal">
      <formula>"Muy Baja"</formula>
    </cfRule>
  </conditionalFormatting>
  <conditionalFormatting sqref="H46">
    <cfRule type="cellIs" dxfId="1014" priority="89" operator="equal">
      <formula>"Muy Alta"</formula>
    </cfRule>
    <cfRule type="cellIs" dxfId="1013" priority="90" operator="equal">
      <formula>"Alta"</formula>
    </cfRule>
    <cfRule type="cellIs" dxfId="1012" priority="91" operator="equal">
      <formula>"Media"</formula>
    </cfRule>
    <cfRule type="cellIs" dxfId="1011" priority="92" operator="equal">
      <formula>"Baja"</formula>
    </cfRule>
    <cfRule type="cellIs" dxfId="1010" priority="93" operator="equal">
      <formula>"Muy Baja"</formula>
    </cfRule>
  </conditionalFormatting>
  <conditionalFormatting sqref="H52">
    <cfRule type="cellIs" dxfId="1009" priority="66" operator="equal">
      <formula>"Muy Alta"</formula>
    </cfRule>
    <cfRule type="cellIs" dxfId="1008" priority="67" operator="equal">
      <formula>"Alta"</formula>
    </cfRule>
    <cfRule type="cellIs" dxfId="1007" priority="68" operator="equal">
      <formula>"Media"</formula>
    </cfRule>
    <cfRule type="cellIs" dxfId="1006" priority="69" operator="equal">
      <formula>"Baja"</formula>
    </cfRule>
    <cfRule type="cellIs" dxfId="1005" priority="70" operator="equal">
      <formula>"Muy Baja"</formula>
    </cfRule>
  </conditionalFormatting>
  <conditionalFormatting sqref="H58">
    <cfRule type="cellIs" dxfId="1004" priority="43" operator="equal">
      <formula>"Muy Alta"</formula>
    </cfRule>
    <cfRule type="cellIs" dxfId="1003" priority="44" operator="equal">
      <formula>"Alta"</formula>
    </cfRule>
    <cfRule type="cellIs" dxfId="1002" priority="45" operator="equal">
      <formula>"Media"</formula>
    </cfRule>
    <cfRule type="cellIs" dxfId="1001" priority="46" operator="equal">
      <formula>"Baja"</formula>
    </cfRule>
    <cfRule type="cellIs" dxfId="1000" priority="47" operator="equal">
      <formula>"Muy Baja"</formula>
    </cfRule>
  </conditionalFormatting>
  <conditionalFormatting sqref="H64">
    <cfRule type="cellIs" dxfId="999" priority="20" operator="equal">
      <formula>"Muy Alta"</formula>
    </cfRule>
    <cfRule type="cellIs" dxfId="998" priority="21" operator="equal">
      <formula>"Alta"</formula>
    </cfRule>
    <cfRule type="cellIs" dxfId="997" priority="22" operator="equal">
      <formula>"Media"</formula>
    </cfRule>
    <cfRule type="cellIs" dxfId="996" priority="23" operator="equal">
      <formula>"Baja"</formula>
    </cfRule>
    <cfRule type="cellIs" dxfId="995" priority="24" operator="equal">
      <formula>"Muy Baja"</formula>
    </cfRule>
  </conditionalFormatting>
  <conditionalFormatting sqref="K10:K69">
    <cfRule type="containsText" dxfId="994" priority="1" operator="containsText" text="❌">
      <formula>NOT(ISERROR(SEARCH("❌",K10)))</formula>
    </cfRule>
  </conditionalFormatting>
  <conditionalFormatting sqref="L10 L16 L22 L28 L34 L40 L46 L52 L58 L64">
    <cfRule type="cellIs" dxfId="993" priority="222" operator="equal">
      <formula>"Catastrófico"</formula>
    </cfRule>
    <cfRule type="cellIs" dxfId="992" priority="223" operator="equal">
      <formula>"Mayor"</formula>
    </cfRule>
    <cfRule type="cellIs" dxfId="991" priority="224" operator="equal">
      <formula>"Moderado"</formula>
    </cfRule>
    <cfRule type="cellIs" dxfId="990" priority="225" operator="equal">
      <formula>"Menor"</formula>
    </cfRule>
    <cfRule type="cellIs" dxfId="989" priority="226" operator="equal">
      <formula>"Leve"</formula>
    </cfRule>
  </conditionalFormatting>
  <conditionalFormatting sqref="N10">
    <cfRule type="cellIs" dxfId="988" priority="218" operator="equal">
      <formula>"Extremo"</formula>
    </cfRule>
    <cfRule type="cellIs" dxfId="987" priority="219" operator="equal">
      <formula>"Alto"</formula>
    </cfRule>
    <cfRule type="cellIs" dxfId="986" priority="220" operator="equal">
      <formula>"Moderado"</formula>
    </cfRule>
    <cfRule type="cellIs" dxfId="985" priority="221" operator="equal">
      <formula>"Bajo"</formula>
    </cfRule>
  </conditionalFormatting>
  <conditionalFormatting sqref="N16">
    <cfRule type="cellIs" dxfId="984" priority="200" operator="equal">
      <formula>"Extremo"</formula>
    </cfRule>
    <cfRule type="cellIs" dxfId="983" priority="201" operator="equal">
      <formula>"Alto"</formula>
    </cfRule>
    <cfRule type="cellIs" dxfId="982" priority="202" operator="equal">
      <formula>"Moderado"</formula>
    </cfRule>
    <cfRule type="cellIs" dxfId="981" priority="203" operator="equal">
      <formula>"Bajo"</formula>
    </cfRule>
  </conditionalFormatting>
  <conditionalFormatting sqref="N22">
    <cfRule type="cellIs" dxfId="980" priority="177" operator="equal">
      <formula>"Extremo"</formula>
    </cfRule>
    <cfRule type="cellIs" dxfId="979" priority="178" operator="equal">
      <formula>"Alto"</formula>
    </cfRule>
    <cfRule type="cellIs" dxfId="978" priority="179" operator="equal">
      <formula>"Moderado"</formula>
    </cfRule>
    <cfRule type="cellIs" dxfId="977" priority="180" operator="equal">
      <formula>"Bajo"</formula>
    </cfRule>
  </conditionalFormatting>
  <conditionalFormatting sqref="N28">
    <cfRule type="cellIs" dxfId="976" priority="154" operator="equal">
      <formula>"Extremo"</formula>
    </cfRule>
    <cfRule type="cellIs" dxfId="975" priority="155" operator="equal">
      <formula>"Alto"</formula>
    </cfRule>
    <cfRule type="cellIs" dxfId="974" priority="156" operator="equal">
      <formula>"Moderado"</formula>
    </cfRule>
    <cfRule type="cellIs" dxfId="973" priority="157" operator="equal">
      <formula>"Bajo"</formula>
    </cfRule>
  </conditionalFormatting>
  <conditionalFormatting sqref="N34">
    <cfRule type="cellIs" dxfId="972" priority="131" operator="equal">
      <formula>"Extremo"</formula>
    </cfRule>
    <cfRule type="cellIs" dxfId="971" priority="132" operator="equal">
      <formula>"Alto"</formula>
    </cfRule>
    <cfRule type="cellIs" dxfId="970" priority="133" operator="equal">
      <formula>"Moderado"</formula>
    </cfRule>
    <cfRule type="cellIs" dxfId="969" priority="134" operator="equal">
      <formula>"Bajo"</formula>
    </cfRule>
  </conditionalFormatting>
  <conditionalFormatting sqref="N40">
    <cfRule type="cellIs" dxfId="968" priority="108" operator="equal">
      <formula>"Extremo"</formula>
    </cfRule>
    <cfRule type="cellIs" dxfId="967" priority="109" operator="equal">
      <formula>"Alto"</formula>
    </cfRule>
    <cfRule type="cellIs" dxfId="966" priority="110" operator="equal">
      <formula>"Moderado"</formula>
    </cfRule>
    <cfRule type="cellIs" dxfId="965" priority="111" operator="equal">
      <formula>"Bajo"</formula>
    </cfRule>
  </conditionalFormatting>
  <conditionalFormatting sqref="N46">
    <cfRule type="cellIs" dxfId="964" priority="85" operator="equal">
      <formula>"Extremo"</formula>
    </cfRule>
    <cfRule type="cellIs" dxfId="963" priority="86" operator="equal">
      <formula>"Alto"</formula>
    </cfRule>
    <cfRule type="cellIs" dxfId="962" priority="87" operator="equal">
      <formula>"Moderado"</formula>
    </cfRule>
    <cfRule type="cellIs" dxfId="961" priority="88" operator="equal">
      <formula>"Bajo"</formula>
    </cfRule>
  </conditionalFormatting>
  <conditionalFormatting sqref="N52">
    <cfRule type="cellIs" dxfId="960" priority="62" operator="equal">
      <formula>"Extremo"</formula>
    </cfRule>
    <cfRule type="cellIs" dxfId="959" priority="63" operator="equal">
      <formula>"Alto"</formula>
    </cfRule>
    <cfRule type="cellIs" dxfId="958" priority="64" operator="equal">
      <formula>"Moderado"</formula>
    </cfRule>
    <cfRule type="cellIs" dxfId="957" priority="65" operator="equal">
      <formula>"Bajo"</formula>
    </cfRule>
  </conditionalFormatting>
  <conditionalFormatting sqref="N58">
    <cfRule type="cellIs" dxfId="956" priority="39" operator="equal">
      <formula>"Extremo"</formula>
    </cfRule>
    <cfRule type="cellIs" dxfId="955" priority="40" operator="equal">
      <formula>"Alto"</formula>
    </cfRule>
    <cfRule type="cellIs" dxfId="954" priority="41" operator="equal">
      <formula>"Moderado"</formula>
    </cfRule>
    <cfRule type="cellIs" dxfId="953" priority="42" operator="equal">
      <formula>"Bajo"</formula>
    </cfRule>
  </conditionalFormatting>
  <conditionalFormatting sqref="N64">
    <cfRule type="cellIs" dxfId="952" priority="16" operator="equal">
      <formula>"Extremo"</formula>
    </cfRule>
    <cfRule type="cellIs" dxfId="951" priority="17" operator="equal">
      <formula>"Alto"</formula>
    </cfRule>
    <cfRule type="cellIs" dxfId="950" priority="18" operator="equal">
      <formula>"Moderado"</formula>
    </cfRule>
    <cfRule type="cellIs" dxfId="949" priority="19" operator="equal">
      <formula>"Bajo"</formula>
    </cfRule>
  </conditionalFormatting>
  <conditionalFormatting sqref="Y10:Y69">
    <cfRule type="cellIs" dxfId="948" priority="11" operator="equal">
      <formula>"Muy Alta"</formula>
    </cfRule>
    <cfRule type="cellIs" dxfId="947" priority="12" operator="equal">
      <formula>"Alta"</formula>
    </cfRule>
    <cfRule type="cellIs" dxfId="946" priority="13" operator="equal">
      <formula>"Media"</formula>
    </cfRule>
    <cfRule type="cellIs" dxfId="945" priority="14" operator="equal">
      <formula>"Baja"</formula>
    </cfRule>
    <cfRule type="cellIs" dxfId="944" priority="15" operator="equal">
      <formula>"Muy Baja"</formula>
    </cfRule>
  </conditionalFormatting>
  <conditionalFormatting sqref="AA10:AA69">
    <cfRule type="cellIs" dxfId="943" priority="6" operator="equal">
      <formula>"Catastrófico"</formula>
    </cfRule>
    <cfRule type="cellIs" dxfId="942" priority="7" operator="equal">
      <formula>"Mayor"</formula>
    </cfRule>
    <cfRule type="cellIs" dxfId="941" priority="8" operator="equal">
      <formula>"Moderado"</formula>
    </cfRule>
    <cfRule type="cellIs" dxfId="940" priority="9" operator="equal">
      <formula>"Menor"</formula>
    </cfRule>
    <cfRule type="cellIs" dxfId="939" priority="10" operator="equal">
      <formula>"Leve"</formula>
    </cfRule>
  </conditionalFormatting>
  <conditionalFormatting sqref="AC10:AC69">
    <cfRule type="cellIs" dxfId="938" priority="2" operator="equal">
      <formula>"Extremo"</formula>
    </cfRule>
    <cfRule type="cellIs" dxfId="937" priority="3" operator="equal">
      <formula>"Alto"</formula>
    </cfRule>
    <cfRule type="cellIs" dxfId="936" priority="4" operator="equal">
      <formula>"Moderado"</formula>
    </cfRule>
    <cfRule type="cellIs" dxfId="935"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B08792E-1295-4076-B1C4-E8993D800907}">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6797B6C-E72E-4C44-BDA4-096871E84291}">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D3EEA8F1-AAFB-43CE-8441-F01D17A7A1F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4039BD72-FEE6-4ACB-B8F2-78D47B25EF6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344C4026-774A-4A87-8E5B-1A98664878CC}">
          <x14:formula1>
            <xm:f>IF(OR(AD10='Opciones Tratamiento'!$B$2,AD10='Opciones Tratamiento'!$B$3,AD10='Opciones Tratamiento'!$B$4),ISBLANK(AD10),ISTEXT(AD10))</xm:f>
          </x14:formula1>
          <xm:sqref>AE10:AE69</xm:sqref>
        </x14:dataValidation>
        <x14:dataValidation type="list" allowBlank="1" showInputMessage="1" showErrorMessage="1" xr:uid="{3DA0CA20-6B8B-4AA9-A574-C47116DFF126}">
          <x14:formula1>
            <xm:f>'Tabla Impacto'!$F$210:$F$221</xm:f>
          </x14:formula1>
          <xm:sqref>J10:J69</xm:sqref>
        </x14:dataValidation>
        <x14:dataValidation type="list" allowBlank="1" showInputMessage="1" showErrorMessage="1" xr:uid="{1C1B6034-C69D-42A4-B888-DB1F49976D14}">
          <x14:formula1>
            <xm:f>'Opciones Tratamiento'!$B$2:$B$5</xm:f>
          </x14:formula1>
          <xm:sqref>AD10:AD69</xm:sqref>
        </x14:dataValidation>
        <x14:dataValidation type="list" allowBlank="1" showInputMessage="1" showErrorMessage="1" xr:uid="{6D3CCDCB-6528-4581-9E59-AD297DB56214}">
          <x14:formula1>
            <xm:f>'Opciones Tratamiento'!$E$2:$E$4</xm:f>
          </x14:formula1>
          <xm:sqref>B10:B69</xm:sqref>
        </x14:dataValidation>
        <x14:dataValidation type="list" allowBlank="1" showInputMessage="1" showErrorMessage="1" xr:uid="{B17E2F68-47E0-441E-B3F1-07334F200888}">
          <x14:formula1>
            <xm:f>'Opciones Tratamiento'!$B$13:$B$19</xm:f>
          </x14:formula1>
          <xm:sqref>F10:F69</xm:sqref>
        </x14:dataValidation>
        <x14:dataValidation type="list" allowBlank="1" showInputMessage="1" showErrorMessage="1" xr:uid="{1231C47D-A9FC-493B-A6FA-CC7ECF77FF51}">
          <x14:formula1>
            <xm:f>'Tabla Valoración controles'!$D$13:$D$14</xm:f>
          </x14:formula1>
          <xm:sqref>W10:W69</xm:sqref>
        </x14:dataValidation>
        <x14:dataValidation type="list" allowBlank="1" showInputMessage="1" showErrorMessage="1" xr:uid="{C5A5F5F4-EA05-4271-9DFD-621FD019B84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5F254013-379B-4EE0-A40E-350A475A9CF1}">
          <x14:formula1>
            <xm:f>'Tabla Valoración controles'!$D$11:$D$12</xm:f>
          </x14:formula1>
          <xm:sqref>V10:V69</xm:sqref>
        </x14:dataValidation>
        <x14:dataValidation type="list" allowBlank="1" showInputMessage="1" showErrorMessage="1" xr:uid="{9EB10ABC-ADEF-4EC6-BE98-E1F1A1A8DE9F}">
          <x14:formula1>
            <xm:f>'Tabla Valoración controles'!$D$9:$D$10</xm:f>
          </x14:formula1>
          <xm:sqref>U10:U69</xm:sqref>
        </x14:dataValidation>
        <x14:dataValidation type="list" allowBlank="1" showInputMessage="1" showErrorMessage="1" xr:uid="{F08E2C05-8274-4822-9D78-6490A1225989}">
          <x14:formula1>
            <xm:f>'Tabla Valoración controles'!$D$7:$D$8</xm:f>
          </x14:formula1>
          <xm:sqref>S10:S69</xm:sqref>
        </x14:dataValidation>
        <x14:dataValidation type="list" allowBlank="1" showInputMessage="1" showErrorMessage="1" xr:uid="{F8A06A4A-A673-4E9F-9F6A-6355CFA261E9}">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BE77-E1FA-4311-8688-A48A43846143}">
  <sheetPr>
    <tabColor rgb="FF7030A0"/>
  </sheetPr>
  <dimension ref="A1:BP72"/>
  <sheetViews>
    <sheetView topLeftCell="A7" zoomScale="59" zoomScaleNormal="59" workbookViewId="0">
      <selection activeCell="P10" sqref="P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351</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352</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353</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134</v>
      </c>
      <c r="C10" s="219" t="s">
        <v>269</v>
      </c>
      <c r="D10" s="219" t="s">
        <v>231</v>
      </c>
      <c r="E10" s="231" t="s">
        <v>268</v>
      </c>
      <c r="F10" s="219" t="s">
        <v>123</v>
      </c>
      <c r="G10" s="222">
        <v>26</v>
      </c>
      <c r="H10" s="225" t="str">
        <f>IF(G10&lt;=0,"",IF(G10&lt;=2,"Muy Baja",IF(G10&lt;=24,"Baja",IF(G10&lt;=500,"Media",IF(G10&lt;=5000,"Alta","Muy Alta")))))</f>
        <v>Media</v>
      </c>
      <c r="I10" s="213">
        <f>IF(H10="","",IF(H10="Muy Baja",0.2,IF(H10="Baja",0.4,IF(H10="Media",0.6,IF(H10="Alta",0.8,IF(H10="Muy Alta",1,))))))</f>
        <v>0.6</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277</v>
      </c>
      <c r="AF10" s="133" t="s">
        <v>249</v>
      </c>
      <c r="AG10" s="135">
        <v>45291</v>
      </c>
      <c r="AH10" s="135">
        <v>45161</v>
      </c>
      <c r="AI10" s="133" t="s">
        <v>382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19"/>
      <c r="E16" s="231"/>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20"/>
      <c r="E17" s="232"/>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20"/>
      <c r="E18" s="232"/>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20"/>
      <c r="E19" s="232"/>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20"/>
      <c r="E20" s="232"/>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21"/>
      <c r="E21" s="233"/>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934" priority="101" operator="equal">
      <formula>"Muy Alta"</formula>
    </cfRule>
    <cfRule type="cellIs" dxfId="933" priority="102" operator="equal">
      <formula>"Alta"</formula>
    </cfRule>
    <cfRule type="cellIs" dxfId="932" priority="103" operator="equal">
      <formula>"Media"</formula>
    </cfRule>
    <cfRule type="cellIs" dxfId="931" priority="104" operator="equal">
      <formula>"Baja"</formula>
    </cfRule>
    <cfRule type="cellIs" dxfId="930" priority="105" operator="equal">
      <formula>"Muy Baja"</formula>
    </cfRule>
  </conditionalFormatting>
  <conditionalFormatting sqref="H22">
    <cfRule type="cellIs" dxfId="929" priority="83" operator="equal">
      <formula>"Muy Alta"</formula>
    </cfRule>
    <cfRule type="cellIs" dxfId="928" priority="84" operator="equal">
      <formula>"Alta"</formula>
    </cfRule>
    <cfRule type="cellIs" dxfId="927" priority="85" operator="equal">
      <formula>"Media"</formula>
    </cfRule>
    <cfRule type="cellIs" dxfId="926" priority="86" operator="equal">
      <formula>"Baja"</formula>
    </cfRule>
    <cfRule type="cellIs" dxfId="925" priority="87" operator="equal">
      <formula>"Muy Baja"</formula>
    </cfRule>
  </conditionalFormatting>
  <conditionalFormatting sqref="H28">
    <cfRule type="cellIs" dxfId="924" priority="74" operator="equal">
      <formula>"Muy Alta"</formula>
    </cfRule>
    <cfRule type="cellIs" dxfId="923" priority="75" operator="equal">
      <formula>"Alta"</formula>
    </cfRule>
    <cfRule type="cellIs" dxfId="922" priority="76" operator="equal">
      <formula>"Media"</formula>
    </cfRule>
    <cfRule type="cellIs" dxfId="921" priority="77" operator="equal">
      <formula>"Baja"</formula>
    </cfRule>
    <cfRule type="cellIs" dxfId="920" priority="78" operator="equal">
      <formula>"Muy Baja"</formula>
    </cfRule>
  </conditionalFormatting>
  <conditionalFormatting sqref="H34">
    <cfRule type="cellIs" dxfId="919" priority="65" operator="equal">
      <formula>"Muy Alta"</formula>
    </cfRule>
    <cfRule type="cellIs" dxfId="918" priority="66" operator="equal">
      <formula>"Alta"</formula>
    </cfRule>
    <cfRule type="cellIs" dxfId="917" priority="67" operator="equal">
      <formula>"Media"</formula>
    </cfRule>
    <cfRule type="cellIs" dxfId="916" priority="68" operator="equal">
      <formula>"Baja"</formula>
    </cfRule>
    <cfRule type="cellIs" dxfId="915" priority="69" operator="equal">
      <formula>"Muy Baja"</formula>
    </cfRule>
  </conditionalFormatting>
  <conditionalFormatting sqref="H40">
    <cfRule type="cellIs" dxfId="914" priority="56" operator="equal">
      <formula>"Muy Alta"</formula>
    </cfRule>
    <cfRule type="cellIs" dxfId="913" priority="57" operator="equal">
      <formula>"Alta"</formula>
    </cfRule>
    <cfRule type="cellIs" dxfId="912" priority="58" operator="equal">
      <formula>"Media"</formula>
    </cfRule>
    <cfRule type="cellIs" dxfId="911" priority="59" operator="equal">
      <formula>"Baja"</formula>
    </cfRule>
    <cfRule type="cellIs" dxfId="910" priority="60" operator="equal">
      <formula>"Muy Baja"</formula>
    </cfRule>
  </conditionalFormatting>
  <conditionalFormatting sqref="H46">
    <cfRule type="cellIs" dxfId="909" priority="47" operator="equal">
      <formula>"Muy Alta"</formula>
    </cfRule>
    <cfRule type="cellIs" dxfId="908" priority="48" operator="equal">
      <formula>"Alta"</formula>
    </cfRule>
    <cfRule type="cellIs" dxfId="907" priority="49" operator="equal">
      <formula>"Media"</formula>
    </cfRule>
    <cfRule type="cellIs" dxfId="906" priority="50" operator="equal">
      <formula>"Baja"</formula>
    </cfRule>
    <cfRule type="cellIs" dxfId="905" priority="51" operator="equal">
      <formula>"Muy Baja"</formula>
    </cfRule>
  </conditionalFormatting>
  <conditionalFormatting sqref="H52">
    <cfRule type="cellIs" dxfId="904" priority="38" operator="equal">
      <formula>"Muy Alta"</formula>
    </cfRule>
    <cfRule type="cellIs" dxfId="903" priority="39" operator="equal">
      <formula>"Alta"</formula>
    </cfRule>
    <cfRule type="cellIs" dxfId="902" priority="40" operator="equal">
      <formula>"Media"</formula>
    </cfRule>
    <cfRule type="cellIs" dxfId="901" priority="41" operator="equal">
      <formula>"Baja"</formula>
    </cfRule>
    <cfRule type="cellIs" dxfId="900" priority="42" operator="equal">
      <formula>"Muy Baja"</formula>
    </cfRule>
  </conditionalFormatting>
  <conditionalFormatting sqref="H58">
    <cfRule type="cellIs" dxfId="899" priority="29" operator="equal">
      <formula>"Muy Alta"</formula>
    </cfRule>
    <cfRule type="cellIs" dxfId="898" priority="30" operator="equal">
      <formula>"Alta"</formula>
    </cfRule>
    <cfRule type="cellIs" dxfId="897" priority="31" operator="equal">
      <formula>"Media"</formula>
    </cfRule>
    <cfRule type="cellIs" dxfId="896" priority="32" operator="equal">
      <formula>"Baja"</formula>
    </cfRule>
    <cfRule type="cellIs" dxfId="895" priority="33" operator="equal">
      <formula>"Muy Baja"</formula>
    </cfRule>
  </conditionalFormatting>
  <conditionalFormatting sqref="H64">
    <cfRule type="cellIs" dxfId="894" priority="20" operator="equal">
      <formula>"Muy Alta"</formula>
    </cfRule>
    <cfRule type="cellIs" dxfId="893" priority="21" operator="equal">
      <formula>"Alta"</formula>
    </cfRule>
    <cfRule type="cellIs" dxfId="892" priority="22" operator="equal">
      <formula>"Media"</formula>
    </cfRule>
    <cfRule type="cellIs" dxfId="891" priority="23" operator="equal">
      <formula>"Baja"</formula>
    </cfRule>
    <cfRule type="cellIs" dxfId="890" priority="24" operator="equal">
      <formula>"Muy Baja"</formula>
    </cfRule>
  </conditionalFormatting>
  <conditionalFormatting sqref="K10:K69">
    <cfRule type="containsText" dxfId="889" priority="1" operator="containsText" text="❌">
      <formula>NOT(ISERROR(SEARCH("❌",K10)))</formula>
    </cfRule>
  </conditionalFormatting>
  <conditionalFormatting sqref="L10 L16 L22 L28 L34 L40 L46 L52 L58 L64">
    <cfRule type="cellIs" dxfId="888" priority="96" operator="equal">
      <formula>"Catastrófico"</formula>
    </cfRule>
    <cfRule type="cellIs" dxfId="887" priority="97" operator="equal">
      <formula>"Mayor"</formula>
    </cfRule>
    <cfRule type="cellIs" dxfId="886" priority="98" operator="equal">
      <formula>"Moderado"</formula>
    </cfRule>
    <cfRule type="cellIs" dxfId="885" priority="99" operator="equal">
      <formula>"Menor"</formula>
    </cfRule>
    <cfRule type="cellIs" dxfId="884" priority="100" operator="equal">
      <formula>"Leve"</formula>
    </cfRule>
  </conditionalFormatting>
  <conditionalFormatting sqref="N10">
    <cfRule type="cellIs" dxfId="883" priority="92" operator="equal">
      <formula>"Extremo"</formula>
    </cfRule>
    <cfRule type="cellIs" dxfId="882" priority="93" operator="equal">
      <formula>"Alto"</formula>
    </cfRule>
    <cfRule type="cellIs" dxfId="881" priority="94" operator="equal">
      <formula>"Moderado"</formula>
    </cfRule>
    <cfRule type="cellIs" dxfId="880" priority="95" operator="equal">
      <formula>"Bajo"</formula>
    </cfRule>
  </conditionalFormatting>
  <conditionalFormatting sqref="N16">
    <cfRule type="cellIs" dxfId="879" priority="88" operator="equal">
      <formula>"Extremo"</formula>
    </cfRule>
    <cfRule type="cellIs" dxfId="878" priority="89" operator="equal">
      <formula>"Alto"</formula>
    </cfRule>
    <cfRule type="cellIs" dxfId="877" priority="90" operator="equal">
      <formula>"Moderado"</formula>
    </cfRule>
    <cfRule type="cellIs" dxfId="876" priority="91" operator="equal">
      <formula>"Bajo"</formula>
    </cfRule>
  </conditionalFormatting>
  <conditionalFormatting sqref="N22">
    <cfRule type="cellIs" dxfId="875" priority="79" operator="equal">
      <formula>"Extremo"</formula>
    </cfRule>
    <cfRule type="cellIs" dxfId="874" priority="80" operator="equal">
      <formula>"Alto"</formula>
    </cfRule>
    <cfRule type="cellIs" dxfId="873" priority="81" operator="equal">
      <formula>"Moderado"</formula>
    </cfRule>
    <cfRule type="cellIs" dxfId="872" priority="82" operator="equal">
      <formula>"Bajo"</formula>
    </cfRule>
  </conditionalFormatting>
  <conditionalFormatting sqref="N28">
    <cfRule type="cellIs" dxfId="871" priority="70" operator="equal">
      <formula>"Extremo"</formula>
    </cfRule>
    <cfRule type="cellIs" dxfId="870" priority="71" operator="equal">
      <formula>"Alto"</formula>
    </cfRule>
    <cfRule type="cellIs" dxfId="869" priority="72" operator="equal">
      <formula>"Moderado"</formula>
    </cfRule>
    <cfRule type="cellIs" dxfId="868" priority="73" operator="equal">
      <formula>"Bajo"</formula>
    </cfRule>
  </conditionalFormatting>
  <conditionalFormatting sqref="N34">
    <cfRule type="cellIs" dxfId="867" priority="61" operator="equal">
      <formula>"Extremo"</formula>
    </cfRule>
    <cfRule type="cellIs" dxfId="866" priority="62" operator="equal">
      <formula>"Alto"</formula>
    </cfRule>
    <cfRule type="cellIs" dxfId="865" priority="63" operator="equal">
      <formula>"Moderado"</formula>
    </cfRule>
    <cfRule type="cellIs" dxfId="864" priority="64" operator="equal">
      <formula>"Bajo"</formula>
    </cfRule>
  </conditionalFormatting>
  <conditionalFormatting sqref="N40">
    <cfRule type="cellIs" dxfId="863" priority="52" operator="equal">
      <formula>"Extremo"</formula>
    </cfRule>
    <cfRule type="cellIs" dxfId="862" priority="53" operator="equal">
      <formula>"Alto"</formula>
    </cfRule>
    <cfRule type="cellIs" dxfId="861" priority="54" operator="equal">
      <formula>"Moderado"</formula>
    </cfRule>
    <cfRule type="cellIs" dxfId="860" priority="55" operator="equal">
      <formula>"Bajo"</formula>
    </cfRule>
  </conditionalFormatting>
  <conditionalFormatting sqref="N46">
    <cfRule type="cellIs" dxfId="859" priority="43" operator="equal">
      <formula>"Extremo"</formula>
    </cfRule>
    <cfRule type="cellIs" dxfId="858" priority="44" operator="equal">
      <formula>"Alto"</formula>
    </cfRule>
    <cfRule type="cellIs" dxfId="857" priority="45" operator="equal">
      <formula>"Moderado"</formula>
    </cfRule>
    <cfRule type="cellIs" dxfId="856" priority="46" operator="equal">
      <formula>"Bajo"</formula>
    </cfRule>
  </conditionalFormatting>
  <conditionalFormatting sqref="N52">
    <cfRule type="cellIs" dxfId="855" priority="34" operator="equal">
      <formula>"Extremo"</formula>
    </cfRule>
    <cfRule type="cellIs" dxfId="854" priority="35" operator="equal">
      <formula>"Alto"</formula>
    </cfRule>
    <cfRule type="cellIs" dxfId="853" priority="36" operator="equal">
      <formula>"Moderado"</formula>
    </cfRule>
    <cfRule type="cellIs" dxfId="852" priority="37" operator="equal">
      <formula>"Bajo"</formula>
    </cfRule>
  </conditionalFormatting>
  <conditionalFormatting sqref="N58">
    <cfRule type="cellIs" dxfId="851" priority="25" operator="equal">
      <formula>"Extremo"</formula>
    </cfRule>
    <cfRule type="cellIs" dxfId="850" priority="26" operator="equal">
      <formula>"Alto"</formula>
    </cfRule>
    <cfRule type="cellIs" dxfId="849" priority="27" operator="equal">
      <formula>"Moderado"</formula>
    </cfRule>
    <cfRule type="cellIs" dxfId="848" priority="28" operator="equal">
      <formula>"Bajo"</formula>
    </cfRule>
  </conditionalFormatting>
  <conditionalFormatting sqref="N64">
    <cfRule type="cellIs" dxfId="847" priority="16" operator="equal">
      <formula>"Extremo"</formula>
    </cfRule>
    <cfRule type="cellIs" dxfId="846" priority="17" operator="equal">
      <formula>"Alto"</formula>
    </cfRule>
    <cfRule type="cellIs" dxfId="845" priority="18" operator="equal">
      <formula>"Moderado"</formula>
    </cfRule>
    <cfRule type="cellIs" dxfId="844" priority="19" operator="equal">
      <formula>"Bajo"</formula>
    </cfRule>
  </conditionalFormatting>
  <conditionalFormatting sqref="Y10:Y69">
    <cfRule type="cellIs" dxfId="843" priority="11" operator="equal">
      <formula>"Muy Alta"</formula>
    </cfRule>
    <cfRule type="cellIs" dxfId="842" priority="12" operator="equal">
      <formula>"Alta"</formula>
    </cfRule>
    <cfRule type="cellIs" dxfId="841" priority="13" operator="equal">
      <formula>"Media"</formula>
    </cfRule>
    <cfRule type="cellIs" dxfId="840" priority="14" operator="equal">
      <formula>"Baja"</formula>
    </cfRule>
    <cfRule type="cellIs" dxfId="839" priority="15" operator="equal">
      <formula>"Muy Baja"</formula>
    </cfRule>
  </conditionalFormatting>
  <conditionalFormatting sqref="AA10:AA69">
    <cfRule type="cellIs" dxfId="838" priority="6" operator="equal">
      <formula>"Catastrófico"</formula>
    </cfRule>
    <cfRule type="cellIs" dxfId="837" priority="7" operator="equal">
      <formula>"Mayor"</formula>
    </cfRule>
    <cfRule type="cellIs" dxfId="836" priority="8" operator="equal">
      <formula>"Moderado"</formula>
    </cfRule>
    <cfRule type="cellIs" dxfId="835" priority="9" operator="equal">
      <formula>"Menor"</formula>
    </cfRule>
    <cfRule type="cellIs" dxfId="834" priority="10" operator="equal">
      <formula>"Leve"</formula>
    </cfRule>
  </conditionalFormatting>
  <conditionalFormatting sqref="AC10:AC69">
    <cfRule type="cellIs" dxfId="833" priority="2" operator="equal">
      <formula>"Extremo"</formula>
    </cfRule>
    <cfRule type="cellIs" dxfId="832" priority="3" operator="equal">
      <formula>"Alto"</formula>
    </cfRule>
    <cfRule type="cellIs" dxfId="831" priority="4" operator="equal">
      <formula>"Moderado"</formula>
    </cfRule>
    <cfRule type="cellIs" dxfId="830"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88D40CE8-3BA0-4099-93A9-2B5F0B937836}">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46C33E3F-C947-44A0-8776-6C5F84C0541F}">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D2323125-B2CD-4C6A-82B0-250751CC5539}">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46C50541-4441-4CB3-8174-63DFCB20F4D5}">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EBA270F5-3DF2-442D-8E99-560950D438DB}">
          <x14:formula1>
            <xm:f>IF(OR(AD10='Opciones Tratamiento'!$B$2,AD10='Opciones Tratamiento'!$B$3,AD10='Opciones Tratamiento'!$B$4),ISBLANK(AD10),ISTEXT(AD10))</xm:f>
          </x14:formula1>
          <xm:sqref>AE10:AE69</xm:sqref>
        </x14:dataValidation>
        <x14:dataValidation type="list" allowBlank="1" showInputMessage="1" showErrorMessage="1" xr:uid="{BE651461-6812-4824-B9C0-2A4793FCFADE}">
          <x14:formula1>
            <xm:f>'Tabla Impacto'!$F$210:$F$221</xm:f>
          </x14:formula1>
          <xm:sqref>J10:J69</xm:sqref>
        </x14:dataValidation>
        <x14:dataValidation type="list" allowBlank="1" showInputMessage="1" showErrorMessage="1" xr:uid="{C5D1792E-7E09-471C-A74D-1EACBDAAD6C2}">
          <x14:formula1>
            <xm:f>'Opciones Tratamiento'!$B$2:$B$5</xm:f>
          </x14:formula1>
          <xm:sqref>AD10:AD69</xm:sqref>
        </x14:dataValidation>
        <x14:dataValidation type="list" allowBlank="1" showInputMessage="1" showErrorMessage="1" xr:uid="{0BBF43DB-C0F4-407C-8A35-D3E1FB8162A3}">
          <x14:formula1>
            <xm:f>'Opciones Tratamiento'!$E$2:$E$4</xm:f>
          </x14:formula1>
          <xm:sqref>B10:B69</xm:sqref>
        </x14:dataValidation>
        <x14:dataValidation type="list" allowBlank="1" showInputMessage="1" showErrorMessage="1" xr:uid="{A59D1C9B-B56F-436F-8B79-3D5EC788EF90}">
          <x14:formula1>
            <xm:f>'Opciones Tratamiento'!$B$13:$B$19</xm:f>
          </x14:formula1>
          <xm:sqref>F10:F69</xm:sqref>
        </x14:dataValidation>
        <x14:dataValidation type="list" allowBlank="1" showInputMessage="1" showErrorMessage="1" xr:uid="{40DE8EF5-66F1-49A4-86FB-AF1C154B46B3}">
          <x14:formula1>
            <xm:f>'Tabla Valoración controles'!$D$13:$D$14</xm:f>
          </x14:formula1>
          <xm:sqref>W10:W69</xm:sqref>
        </x14:dataValidation>
        <x14:dataValidation type="list" allowBlank="1" showInputMessage="1" showErrorMessage="1" xr:uid="{C884D16B-E1B5-4623-9AC3-6E01B503E7E7}">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18BE574E-F84D-4F3A-81BD-BE7A2D8BEFDD}">
          <x14:formula1>
            <xm:f>'Tabla Valoración controles'!$D$11:$D$12</xm:f>
          </x14:formula1>
          <xm:sqref>V10:V69</xm:sqref>
        </x14:dataValidation>
        <x14:dataValidation type="list" allowBlank="1" showInputMessage="1" showErrorMessage="1" xr:uid="{6E3A32BD-77D8-4AFE-9BF0-F8D2CB160AA8}">
          <x14:formula1>
            <xm:f>'Tabla Valoración controles'!$D$9:$D$10</xm:f>
          </x14:formula1>
          <xm:sqref>U10:U69</xm:sqref>
        </x14:dataValidation>
        <x14:dataValidation type="list" allowBlank="1" showInputMessage="1" showErrorMessage="1" xr:uid="{D2C2C1FB-23DF-4C29-9455-F51EB5E0C02A}">
          <x14:formula1>
            <xm:f>'Tabla Valoración controles'!$D$7:$D$8</xm:f>
          </x14:formula1>
          <xm:sqref>S10:S69</xm:sqref>
        </x14:dataValidation>
        <x14:dataValidation type="list" allowBlank="1" showInputMessage="1" showErrorMessage="1" xr:uid="{2C40415D-48CF-4C1C-BF97-65C5F60C0299}">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3EC1-8C30-4275-9BBE-A5544982C018}">
  <sheetPr>
    <tabColor rgb="FF7030A0"/>
  </sheetPr>
  <dimension ref="A1:BP72"/>
  <sheetViews>
    <sheetView tabSelected="1" topLeftCell="F1" zoomScale="35" zoomScaleNormal="35" workbookViewId="0">
      <selection activeCell="P10" sqref="P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355</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354</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356</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134</v>
      </c>
      <c r="C10" s="219" t="s">
        <v>270</v>
      </c>
      <c r="D10" s="219" t="s">
        <v>231</v>
      </c>
      <c r="E10" s="231" t="s">
        <v>271</v>
      </c>
      <c r="F10" s="219" t="s">
        <v>123</v>
      </c>
      <c r="G10" s="222">
        <v>24</v>
      </c>
      <c r="H10" s="225" t="str">
        <f>IF(G10&lt;=0,"",IF(G10&lt;=2,"Muy Baja",IF(G10&lt;=24,"Baja",IF(G10&lt;=500,"Media",IF(G10&lt;=5000,"Alta","Muy Alta")))))</f>
        <v>Baja</v>
      </c>
      <c r="I10" s="213">
        <f>IF(H10="","",IF(H10="Muy Baja",0.2,IF(H10="Baja",0.4,IF(H10="Media",0.6,IF(H10="Alta",0.8,IF(H10="Muy Alta",1,))))))</f>
        <v>0.4</v>
      </c>
      <c r="J10" s="228" t="s">
        <v>154</v>
      </c>
      <c r="K10" s="213"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5" t="str">
        <f ca="1">IF(OR(K10='Tabla Impacto'!$C$11,K10='Tabla Impacto'!$D$11),"Leve",IF(OR(K10='Tabla Impacto'!$C$12,K10='Tabla Impacto'!$D$12),"Menor",IF(OR(K10='Tabla Impacto'!$C$13,K10='Tabla Impacto'!$D$13),"Moderado",IF(OR(K10='Tabla Impacto'!$C$14,K10='Tabla Impacto'!$D$14),"Mayor",IF(OR(K10='Tabla Impacto'!$C$15,K10='Tabla Impacto'!$D$15),"Catastrófico","")))))</f>
        <v>Menor</v>
      </c>
      <c r="M10" s="213">
        <f ca="1">IF(L10="","",IF(L10="Leve",0.2,IF(L10="Menor",0.4,IF(L10="Moderado",0.6,IF(L10="Mayor",0.8,IF(L10="Catastrófico",1,))))))</f>
        <v>0.4</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275</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272</v>
      </c>
      <c r="AF10" s="133" t="s">
        <v>273</v>
      </c>
      <c r="AG10" s="135">
        <v>45291</v>
      </c>
      <c r="AH10" s="135">
        <v>45161</v>
      </c>
      <c r="AI10" s="133" t="s">
        <v>274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IF(NOT(ISERROR(MATCH(J11,_xlfn.ANCHORARRAY(E22),0))),I24&amp;"Por favor no seleccionar los criterios de impacto",J11)</f>
        <v>0</v>
      </c>
      <c r="L11" s="226"/>
      <c r="M11" s="214"/>
      <c r="N11" s="211"/>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7"/>
      <c r="B12" s="220"/>
      <c r="C12" s="220"/>
      <c r="D12" s="220"/>
      <c r="E12" s="232"/>
      <c r="F12" s="220"/>
      <c r="G12" s="223"/>
      <c r="H12" s="226"/>
      <c r="I12" s="214"/>
      <c r="J12" s="229"/>
      <c r="K12" s="214">
        <f ca="1">IF(NOT(ISERROR(MATCH(J12,_xlfn.ANCHORARRAY(E23),0))),I25&amp;"Por favor no seleccionar los criterios de impacto",J12)</f>
        <v>0</v>
      </c>
      <c r="L12" s="226"/>
      <c r="M12" s="214"/>
      <c r="N12" s="211"/>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23"/>
      <c r="H13" s="226"/>
      <c r="I13" s="214"/>
      <c r="J13" s="229"/>
      <c r="K13" s="214">
        <f ca="1">IF(NOT(ISERROR(MATCH(J13,_xlfn.ANCHORARRAY(E24),0))),I26&amp;"Por favor no seleccionar los criterios de impacto",J13)</f>
        <v>0</v>
      </c>
      <c r="L13" s="226"/>
      <c r="M13" s="214"/>
      <c r="N13" s="211"/>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23"/>
      <c r="H14" s="226"/>
      <c r="I14" s="214"/>
      <c r="J14" s="229"/>
      <c r="K14" s="214">
        <f ca="1">IF(NOT(ISERROR(MATCH(J14,_xlfn.ANCHORARRAY(E25),0))),I27&amp;"Por favor no seleccionar los criterios de impacto",J14)</f>
        <v>0</v>
      </c>
      <c r="L14" s="226"/>
      <c r="M14" s="214"/>
      <c r="N14" s="211"/>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8"/>
      <c r="B15" s="221"/>
      <c r="C15" s="221"/>
      <c r="D15" s="221"/>
      <c r="E15" s="233"/>
      <c r="F15" s="221"/>
      <c r="G15" s="224"/>
      <c r="H15" s="227"/>
      <c r="I15" s="215"/>
      <c r="J15" s="230"/>
      <c r="K15" s="215">
        <f ca="1">IF(NOT(ISERROR(MATCH(J15,_xlfn.ANCHORARRAY(E26),0))),I28&amp;"Por favor no seleccionar los criterios de impacto",J15)</f>
        <v>0</v>
      </c>
      <c r="L15" s="227"/>
      <c r="M15" s="215"/>
      <c r="N15" s="212"/>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6">
        <v>2</v>
      </c>
      <c r="B16" s="219"/>
      <c r="C16" s="219"/>
      <c r="D16" s="219"/>
      <c r="E16" s="231"/>
      <c r="F16" s="219"/>
      <c r="G16" s="222"/>
      <c r="H16" s="225" t="str">
        <f>IF(G16&lt;=0,"",IF(G16&lt;=2,"Muy Baja",IF(G16&lt;=24,"Baja",IF(G16&lt;=500,"Media",IF(G16&lt;=5000,"Alta","Muy Alta")))))</f>
        <v/>
      </c>
      <c r="I16" s="213" t="str">
        <f>IF(H16="","",IF(H16="Muy Baja",0.2,IF(H16="Baja",0.4,IF(H16="Media",0.6,IF(H16="Alta",0.8,IF(H16="Muy Alta",1,))))))</f>
        <v/>
      </c>
      <c r="J16" s="228"/>
      <c r="K16" s="213">
        <f ca="1">IF(NOT(ISERROR(MATCH(J16,'Tabla Impacto'!$B$221:$B$223,0))),'Tabla Impacto'!$F$223&amp;"Por favor no seleccionar los criterios de impacto(Afectación Económica o presupuestal y Pérdida Reputacional)",J16)</f>
        <v>0</v>
      </c>
      <c r="L16" s="225" t="str">
        <f ca="1">IF(OR(K16='Tabla Impacto'!$C$11,K16='Tabla Impacto'!$D$11),"Leve",IF(OR(K16='Tabla Impacto'!$C$12,K16='Tabla Impacto'!$D$12),"Menor",IF(OR(K16='Tabla Impacto'!$C$13,K16='Tabla Impacto'!$D$13),"Moderado",IF(OR(K16='Tabla Impacto'!$C$14,K16='Tabla Impacto'!$D$14),"Mayor",IF(OR(K16='Tabla Impacto'!$C$15,K16='Tabla Impacto'!$D$15),"Catastrófico","")))))</f>
        <v/>
      </c>
      <c r="M16" s="213" t="str">
        <f ca="1">IF(L16="","",IF(L16="Leve",0.2,IF(L16="Menor",0.4,IF(L16="Moderado",0.6,IF(L16="Mayor",0.8,IF(L16="Catastrófico",1,))))))</f>
        <v/>
      </c>
      <c r="N16" s="21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7"/>
      <c r="B17" s="220"/>
      <c r="C17" s="220"/>
      <c r="D17" s="220"/>
      <c r="E17" s="232"/>
      <c r="F17" s="220"/>
      <c r="G17" s="223"/>
      <c r="H17" s="226"/>
      <c r="I17" s="214"/>
      <c r="J17" s="229"/>
      <c r="K17" s="214">
        <f ca="1">IF(NOT(ISERROR(MATCH(J17,_xlfn.ANCHORARRAY(E28),0))),I30&amp;"Por favor no seleccionar los criterios de impacto",J17)</f>
        <v>0</v>
      </c>
      <c r="L17" s="226"/>
      <c r="M17" s="214"/>
      <c r="N17" s="211"/>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7"/>
      <c r="B18" s="220"/>
      <c r="C18" s="220"/>
      <c r="D18" s="220"/>
      <c r="E18" s="232"/>
      <c r="F18" s="220"/>
      <c r="G18" s="223"/>
      <c r="H18" s="226"/>
      <c r="I18" s="214"/>
      <c r="J18" s="229"/>
      <c r="K18" s="214">
        <f ca="1">IF(NOT(ISERROR(MATCH(J18,_xlfn.ANCHORARRAY(E29),0))),I31&amp;"Por favor no seleccionar los criterios de impacto",J18)</f>
        <v>0</v>
      </c>
      <c r="L18" s="226"/>
      <c r="M18" s="214"/>
      <c r="N18" s="211"/>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20"/>
      <c r="E19" s="232"/>
      <c r="F19" s="220"/>
      <c r="G19" s="223"/>
      <c r="H19" s="226"/>
      <c r="I19" s="214"/>
      <c r="J19" s="229"/>
      <c r="K19" s="214">
        <f ca="1">IF(NOT(ISERROR(MATCH(J19,_xlfn.ANCHORARRAY(E30),0))),I32&amp;"Por favor no seleccionar los criterios de impacto",J19)</f>
        <v>0</v>
      </c>
      <c r="L19" s="226"/>
      <c r="M19" s="214"/>
      <c r="N19" s="211"/>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20"/>
      <c r="E20" s="232"/>
      <c r="F20" s="220"/>
      <c r="G20" s="223"/>
      <c r="H20" s="226"/>
      <c r="I20" s="214"/>
      <c r="J20" s="229"/>
      <c r="K20" s="214">
        <f ca="1">IF(NOT(ISERROR(MATCH(J20,_xlfn.ANCHORARRAY(E31),0))),I33&amp;"Por favor no seleccionar los criterios de impacto",J20)</f>
        <v>0</v>
      </c>
      <c r="L20" s="226"/>
      <c r="M20" s="214"/>
      <c r="N20" s="211"/>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8"/>
      <c r="B21" s="221"/>
      <c r="C21" s="221"/>
      <c r="D21" s="221"/>
      <c r="E21" s="233"/>
      <c r="F21" s="221"/>
      <c r="G21" s="224"/>
      <c r="H21" s="227"/>
      <c r="I21" s="215"/>
      <c r="J21" s="230"/>
      <c r="K21" s="215">
        <f ca="1">IF(NOT(ISERROR(MATCH(J21,_xlfn.ANCHORARRAY(E32),0))),I34&amp;"Por favor no seleccionar los criterios de impacto",J21)</f>
        <v>0</v>
      </c>
      <c r="L21" s="227"/>
      <c r="M21" s="215"/>
      <c r="N21" s="212"/>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6">
        <v>3</v>
      </c>
      <c r="B22" s="219"/>
      <c r="C22" s="219"/>
      <c r="D22" s="219"/>
      <c r="E22" s="231"/>
      <c r="F22" s="219"/>
      <c r="G22" s="222"/>
      <c r="H22" s="225" t="str">
        <f>IF(G22&lt;=0,"",IF(G22&lt;=2,"Muy Baja",IF(G22&lt;=24,"Baja",IF(G22&lt;=500,"Media",IF(G22&lt;=5000,"Alta","Muy Alta")))))</f>
        <v/>
      </c>
      <c r="I22" s="213" t="str">
        <f>IF(H22="","",IF(H22="Muy Baja",0.2,IF(H22="Baja",0.4,IF(H22="Media",0.6,IF(H22="Alta",0.8,IF(H22="Muy Alta",1,))))))</f>
        <v/>
      </c>
      <c r="J22" s="228"/>
      <c r="K22" s="213">
        <f ca="1">IF(NOT(ISERROR(MATCH(J22,'Tabla Impacto'!$B$221:$B$223,0))),'Tabla Impacto'!$F$223&amp;"Por favor no seleccionar los criterios de impacto(Afectación Económica o presupuestal y Pérdida Reputacional)",J22)</f>
        <v>0</v>
      </c>
      <c r="L22" s="225" t="str">
        <f ca="1">IF(OR(K22='Tabla Impacto'!$C$11,K22='Tabla Impacto'!$D$11),"Leve",IF(OR(K22='Tabla Impacto'!$C$12,K22='Tabla Impacto'!$D$12),"Menor",IF(OR(K22='Tabla Impacto'!$C$13,K22='Tabla Impacto'!$D$13),"Moderado",IF(OR(K22='Tabla Impacto'!$C$14,K22='Tabla Impacto'!$D$14),"Mayor",IF(OR(K22='Tabla Impacto'!$C$15,K22='Tabla Impacto'!$D$15),"Catastrófico","")))))</f>
        <v/>
      </c>
      <c r="M22" s="213" t="str">
        <f ca="1">IF(L22="","",IF(L22="Leve",0.2,IF(L22="Menor",0.4,IF(L22="Moderado",0.6,IF(L22="Mayor",0.8,IF(L22="Catastrófico",1,))))))</f>
        <v/>
      </c>
      <c r="N22" s="21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7"/>
      <c r="B23" s="220"/>
      <c r="C23" s="220"/>
      <c r="D23" s="220"/>
      <c r="E23" s="232"/>
      <c r="F23" s="220"/>
      <c r="G23" s="223"/>
      <c r="H23" s="226"/>
      <c r="I23" s="214"/>
      <c r="J23" s="229"/>
      <c r="K23" s="214">
        <f t="shared" ref="K23:K27" ca="1" si="15">IF(NOT(ISERROR(MATCH(J23,_xlfn.ANCHORARRAY(E34),0))),I36&amp;"Por favor no seleccionar los criterios de impacto",J23)</f>
        <v>0</v>
      </c>
      <c r="L23" s="226"/>
      <c r="M23" s="214"/>
      <c r="N23" s="211"/>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7"/>
      <c r="B24" s="220"/>
      <c r="C24" s="220"/>
      <c r="D24" s="220"/>
      <c r="E24" s="232"/>
      <c r="F24" s="220"/>
      <c r="G24" s="223"/>
      <c r="H24" s="226"/>
      <c r="I24" s="214"/>
      <c r="J24" s="229"/>
      <c r="K24" s="214">
        <f t="shared" ca="1" si="15"/>
        <v>0</v>
      </c>
      <c r="L24" s="226"/>
      <c r="M24" s="214"/>
      <c r="N24" s="211"/>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ca="1" si="15"/>
        <v>0</v>
      </c>
      <c r="L25" s="226"/>
      <c r="M25" s="214"/>
      <c r="N25" s="211"/>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15"/>
        <v>0</v>
      </c>
      <c r="L26" s="226"/>
      <c r="M26" s="214"/>
      <c r="N26" s="211"/>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8"/>
      <c r="B27" s="221"/>
      <c r="C27" s="221"/>
      <c r="D27" s="221"/>
      <c r="E27" s="233"/>
      <c r="F27" s="221"/>
      <c r="G27" s="224"/>
      <c r="H27" s="227"/>
      <c r="I27" s="215"/>
      <c r="J27" s="230"/>
      <c r="K27" s="215">
        <f t="shared" ca="1" si="15"/>
        <v>0</v>
      </c>
      <c r="L27" s="227"/>
      <c r="M27" s="215"/>
      <c r="N27" s="212"/>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6">
        <v>4</v>
      </c>
      <c r="B28" s="219"/>
      <c r="C28" s="219"/>
      <c r="D28" s="219"/>
      <c r="E28" s="231"/>
      <c r="F28" s="219"/>
      <c r="G28" s="222"/>
      <c r="H28" s="225" t="str">
        <f>IF(G28&lt;=0,"",IF(G28&lt;=2,"Muy Baja",IF(G28&lt;=24,"Baja",IF(G28&lt;=500,"Media",IF(G28&lt;=5000,"Alta","Muy Alta")))))</f>
        <v/>
      </c>
      <c r="I28" s="213" t="str">
        <f>IF(H28="","",IF(H28="Muy Baja",0.2,IF(H28="Baja",0.4,IF(H28="Media",0.6,IF(H28="Alta",0.8,IF(H28="Muy Alta",1,))))))</f>
        <v/>
      </c>
      <c r="J28" s="228"/>
      <c r="K28" s="213">
        <f ca="1">IF(NOT(ISERROR(MATCH(J28,'Tabla Impacto'!$B$221:$B$223,0))),'Tabla Impacto'!$F$223&amp;"Por favor no seleccionar los criterios de impacto(Afectación Económica o presupuestal y Pérdida Reputacional)",J28)</f>
        <v>0</v>
      </c>
      <c r="L28" s="225" t="str">
        <f ca="1">IF(OR(K28='Tabla Impacto'!$C$11,K28='Tabla Impacto'!$D$11),"Leve",IF(OR(K28='Tabla Impacto'!$C$12,K28='Tabla Impacto'!$D$12),"Menor",IF(OR(K28='Tabla Impacto'!$C$13,K28='Tabla Impacto'!$D$13),"Moderado",IF(OR(K28='Tabla Impacto'!$C$14,K28='Tabla Impacto'!$D$14),"Mayor",IF(OR(K28='Tabla Impacto'!$C$15,K28='Tabla Impacto'!$D$15),"Catastrófico","")))))</f>
        <v/>
      </c>
      <c r="M28" s="213" t="str">
        <f ca="1">IF(L28="","",IF(L28="Leve",0.2,IF(L28="Menor",0.4,IF(L28="Moderado",0.6,IF(L28="Mayor",0.8,IF(L28="Catastrófico",1,))))))</f>
        <v/>
      </c>
      <c r="N28" s="21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7"/>
      <c r="B29" s="220"/>
      <c r="C29" s="220"/>
      <c r="D29" s="220"/>
      <c r="E29" s="232"/>
      <c r="F29" s="220"/>
      <c r="G29" s="223"/>
      <c r="H29" s="226"/>
      <c r="I29" s="214"/>
      <c r="J29" s="229"/>
      <c r="K29" s="214">
        <f t="shared" ref="K29:K33" ca="1" si="23">IF(NOT(ISERROR(MATCH(J29,_xlfn.ANCHORARRAY(E40),0))),I42&amp;"Por favor no seleccionar los criterios de impacto",J29)</f>
        <v>0</v>
      </c>
      <c r="L29" s="226"/>
      <c r="M29" s="214"/>
      <c r="N29" s="211"/>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7"/>
      <c r="B30" s="220"/>
      <c r="C30" s="220"/>
      <c r="D30" s="220"/>
      <c r="E30" s="232"/>
      <c r="F30" s="220"/>
      <c r="G30" s="223"/>
      <c r="H30" s="226"/>
      <c r="I30" s="214"/>
      <c r="J30" s="229"/>
      <c r="K30" s="214">
        <f t="shared" ca="1" si="23"/>
        <v>0</v>
      </c>
      <c r="L30" s="226"/>
      <c r="M30" s="214"/>
      <c r="N30" s="211"/>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ca="1" si="23"/>
        <v>0</v>
      </c>
      <c r="L31" s="226"/>
      <c r="M31" s="214"/>
      <c r="N31" s="211"/>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3"/>
        <v>0</v>
      </c>
      <c r="L32" s="226"/>
      <c r="M32" s="214"/>
      <c r="N32" s="211"/>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8"/>
      <c r="B33" s="221"/>
      <c r="C33" s="221"/>
      <c r="D33" s="221"/>
      <c r="E33" s="233"/>
      <c r="F33" s="221"/>
      <c r="G33" s="224"/>
      <c r="H33" s="227"/>
      <c r="I33" s="215"/>
      <c r="J33" s="230"/>
      <c r="K33" s="215">
        <f t="shared" ca="1" si="23"/>
        <v>0</v>
      </c>
      <c r="L33" s="227"/>
      <c r="M33" s="215"/>
      <c r="N33" s="212"/>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6">
        <v>5</v>
      </c>
      <c r="B34" s="219"/>
      <c r="C34" s="219"/>
      <c r="D34" s="219"/>
      <c r="E34" s="231"/>
      <c r="F34" s="219"/>
      <c r="G34" s="222"/>
      <c r="H34" s="225" t="str">
        <f>IF(G34&lt;=0,"",IF(G34&lt;=2,"Muy Baja",IF(G34&lt;=24,"Baja",IF(G34&lt;=500,"Media",IF(G34&lt;=5000,"Alta","Muy Alta")))))</f>
        <v/>
      </c>
      <c r="I34" s="213" t="str">
        <f>IF(H34="","",IF(H34="Muy Baja",0.2,IF(H34="Baja",0.4,IF(H34="Media",0.6,IF(H34="Alta",0.8,IF(H34="Muy Alta",1,))))))</f>
        <v/>
      </c>
      <c r="J34" s="228"/>
      <c r="K34" s="213">
        <f ca="1">IF(NOT(ISERROR(MATCH(J34,'Tabla Impacto'!$B$221:$B$223,0))),'Tabla Impacto'!$F$223&amp;"Por favor no seleccionar los criterios de impacto(Afectación Económica o presupuestal y Pérdida Reputacional)",J34)</f>
        <v>0</v>
      </c>
      <c r="L34" s="225" t="str">
        <f ca="1">IF(OR(K34='Tabla Impacto'!$C$11,K34='Tabla Impacto'!$D$11),"Leve",IF(OR(K34='Tabla Impacto'!$C$12,K34='Tabla Impacto'!$D$12),"Menor",IF(OR(K34='Tabla Impacto'!$C$13,K34='Tabla Impacto'!$D$13),"Moderado",IF(OR(K34='Tabla Impacto'!$C$14,K34='Tabla Impacto'!$D$14),"Mayor",IF(OR(K34='Tabla Impacto'!$C$15,K34='Tabla Impacto'!$D$15),"Catastrófico","")))))</f>
        <v/>
      </c>
      <c r="M34" s="213" t="str">
        <f ca="1">IF(L34="","",IF(L34="Leve",0.2,IF(L34="Menor",0.4,IF(L34="Moderado",0.6,IF(L34="Mayor",0.8,IF(L34="Catastrófico",1,))))))</f>
        <v/>
      </c>
      <c r="N34" s="210"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7"/>
      <c r="B35" s="220"/>
      <c r="C35" s="220"/>
      <c r="D35" s="220"/>
      <c r="E35" s="232"/>
      <c r="F35" s="220"/>
      <c r="G35" s="223"/>
      <c r="H35" s="226"/>
      <c r="I35" s="214"/>
      <c r="J35" s="229"/>
      <c r="K35" s="214">
        <f t="shared" ref="K35:K39" ca="1" si="31">IF(NOT(ISERROR(MATCH(J35,_xlfn.ANCHORARRAY(E46),0))),I48&amp;"Por favor no seleccionar los criterios de impacto",J35)</f>
        <v>0</v>
      </c>
      <c r="L35" s="226"/>
      <c r="M35" s="214"/>
      <c r="N35" s="211"/>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7"/>
      <c r="B36" s="220"/>
      <c r="C36" s="220"/>
      <c r="D36" s="220"/>
      <c r="E36" s="232"/>
      <c r="F36" s="220"/>
      <c r="G36" s="223"/>
      <c r="H36" s="226"/>
      <c r="I36" s="214"/>
      <c r="J36" s="229"/>
      <c r="K36" s="214">
        <f t="shared" ca="1" si="31"/>
        <v>0</v>
      </c>
      <c r="L36" s="226"/>
      <c r="M36" s="214"/>
      <c r="N36" s="211"/>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ca="1" si="31"/>
        <v>0</v>
      </c>
      <c r="L37" s="226"/>
      <c r="M37" s="214"/>
      <c r="N37" s="211"/>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1"/>
        <v>0</v>
      </c>
      <c r="L38" s="226"/>
      <c r="M38" s="214"/>
      <c r="N38" s="211"/>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8"/>
      <c r="B39" s="221"/>
      <c r="C39" s="221"/>
      <c r="D39" s="221"/>
      <c r="E39" s="233"/>
      <c r="F39" s="221"/>
      <c r="G39" s="224"/>
      <c r="H39" s="227"/>
      <c r="I39" s="215"/>
      <c r="J39" s="230"/>
      <c r="K39" s="215">
        <f t="shared" ca="1" si="31"/>
        <v>0</v>
      </c>
      <c r="L39" s="227"/>
      <c r="M39" s="215"/>
      <c r="N39" s="212"/>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6">
        <v>6</v>
      </c>
      <c r="B40" s="219"/>
      <c r="C40" s="219"/>
      <c r="D40" s="219"/>
      <c r="E40" s="231"/>
      <c r="F40" s="219"/>
      <c r="G40" s="222"/>
      <c r="H40" s="225" t="str">
        <f>IF(G40&lt;=0,"",IF(G40&lt;=2,"Muy Baja",IF(G40&lt;=24,"Baja",IF(G40&lt;=500,"Media",IF(G40&lt;=5000,"Alta","Muy Alta")))))</f>
        <v/>
      </c>
      <c r="I40" s="213" t="str">
        <f>IF(H40="","",IF(H40="Muy Baja",0.2,IF(H40="Baja",0.4,IF(H40="Media",0.6,IF(H40="Alta",0.8,IF(H40="Muy Alta",1,))))))</f>
        <v/>
      </c>
      <c r="J40" s="228"/>
      <c r="K40" s="213">
        <f ca="1">IF(NOT(ISERROR(MATCH(J40,'Tabla Impacto'!$B$221:$B$223,0))),'Tabla Impacto'!$F$223&amp;"Por favor no seleccionar los criterios de impacto(Afectación Económica o presupuestal y Pérdida Reputacional)",J40)</f>
        <v>0</v>
      </c>
      <c r="L40" s="225" t="str">
        <f ca="1">IF(OR(K40='Tabla Impacto'!$C$11,K40='Tabla Impacto'!$D$11),"Leve",IF(OR(K40='Tabla Impacto'!$C$12,K40='Tabla Impacto'!$D$12),"Menor",IF(OR(K40='Tabla Impacto'!$C$13,K40='Tabla Impacto'!$D$13),"Moderado",IF(OR(K40='Tabla Impacto'!$C$14,K40='Tabla Impacto'!$D$14),"Mayor",IF(OR(K40='Tabla Impacto'!$C$15,K40='Tabla Impacto'!$D$15),"Catastrófico","")))))</f>
        <v/>
      </c>
      <c r="M40" s="213" t="str">
        <f ca="1">IF(L40="","",IF(L40="Leve",0.2,IF(L40="Menor",0.4,IF(L40="Moderado",0.6,IF(L40="Mayor",0.8,IF(L40="Catastrófico",1,))))))</f>
        <v/>
      </c>
      <c r="N40" s="210"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7"/>
      <c r="B41" s="220"/>
      <c r="C41" s="220"/>
      <c r="D41" s="220"/>
      <c r="E41" s="232"/>
      <c r="F41" s="220"/>
      <c r="G41" s="223"/>
      <c r="H41" s="226"/>
      <c r="I41" s="214"/>
      <c r="J41" s="229"/>
      <c r="K41" s="214">
        <f t="shared" ref="K41:K45" ca="1" si="39">IF(NOT(ISERROR(MATCH(J41,_xlfn.ANCHORARRAY(E52),0))),I54&amp;"Por favor no seleccionar los criterios de impacto",J41)</f>
        <v>0</v>
      </c>
      <c r="L41" s="226"/>
      <c r="M41" s="214"/>
      <c r="N41" s="211"/>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7"/>
      <c r="B42" s="220"/>
      <c r="C42" s="220"/>
      <c r="D42" s="220"/>
      <c r="E42" s="232"/>
      <c r="F42" s="220"/>
      <c r="G42" s="223"/>
      <c r="H42" s="226"/>
      <c r="I42" s="214"/>
      <c r="J42" s="229"/>
      <c r="K42" s="214">
        <f t="shared" ca="1" si="39"/>
        <v>0</v>
      </c>
      <c r="L42" s="226"/>
      <c r="M42" s="214"/>
      <c r="N42" s="211"/>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ca="1" si="39"/>
        <v>0</v>
      </c>
      <c r="L43" s="226"/>
      <c r="M43" s="214"/>
      <c r="N43" s="211"/>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39"/>
        <v>0</v>
      </c>
      <c r="L44" s="226"/>
      <c r="M44" s="214"/>
      <c r="N44" s="211"/>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8"/>
      <c r="B45" s="221"/>
      <c r="C45" s="221"/>
      <c r="D45" s="221"/>
      <c r="E45" s="233"/>
      <c r="F45" s="221"/>
      <c r="G45" s="224"/>
      <c r="H45" s="227"/>
      <c r="I45" s="215"/>
      <c r="J45" s="230"/>
      <c r="K45" s="215">
        <f t="shared" ca="1" si="39"/>
        <v>0</v>
      </c>
      <c r="L45" s="227"/>
      <c r="M45" s="215"/>
      <c r="N45" s="212"/>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6">
        <v>7</v>
      </c>
      <c r="B46" s="219"/>
      <c r="C46" s="219"/>
      <c r="D46" s="219"/>
      <c r="E46" s="231"/>
      <c r="F46" s="219"/>
      <c r="G46" s="222"/>
      <c r="H46" s="225" t="str">
        <f>IF(G46&lt;=0,"",IF(G46&lt;=2,"Muy Baja",IF(G46&lt;=24,"Baja",IF(G46&lt;=500,"Media",IF(G46&lt;=5000,"Alta","Muy Alta")))))</f>
        <v/>
      </c>
      <c r="I46" s="213" t="str">
        <f>IF(H46="","",IF(H46="Muy Baja",0.2,IF(H46="Baja",0.4,IF(H46="Media",0.6,IF(H46="Alta",0.8,IF(H46="Muy Alta",1,))))))</f>
        <v/>
      </c>
      <c r="J46" s="228"/>
      <c r="K46" s="213">
        <f ca="1">IF(NOT(ISERROR(MATCH(J46,'Tabla Impacto'!$B$221:$B$223,0))),'Tabla Impacto'!$F$223&amp;"Por favor no seleccionar los criterios de impacto(Afectación Económica o presupuestal y Pérdida Reputacional)",J46)</f>
        <v>0</v>
      </c>
      <c r="L46" s="225" t="str">
        <f ca="1">IF(OR(K46='Tabla Impacto'!$C$11,K46='Tabla Impacto'!$D$11),"Leve",IF(OR(K46='Tabla Impacto'!$C$12,K46='Tabla Impacto'!$D$12),"Menor",IF(OR(K46='Tabla Impacto'!$C$13,K46='Tabla Impacto'!$D$13),"Moderado",IF(OR(K46='Tabla Impacto'!$C$14,K46='Tabla Impacto'!$D$14),"Mayor",IF(OR(K46='Tabla Impacto'!$C$15,K46='Tabla Impacto'!$D$15),"Catastrófico","")))))</f>
        <v/>
      </c>
      <c r="M46" s="213" t="str">
        <f ca="1">IF(L46="","",IF(L46="Leve",0.2,IF(L46="Menor",0.4,IF(L46="Moderado",0.6,IF(L46="Mayor",0.8,IF(L46="Catastrófico",1,))))))</f>
        <v/>
      </c>
      <c r="N46" s="210"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7"/>
      <c r="B47" s="220"/>
      <c r="C47" s="220"/>
      <c r="D47" s="220"/>
      <c r="E47" s="232"/>
      <c r="F47" s="220"/>
      <c r="G47" s="223"/>
      <c r="H47" s="226"/>
      <c r="I47" s="214"/>
      <c r="J47" s="229"/>
      <c r="K47" s="214">
        <f t="shared" ref="K47:K51" ca="1" si="47">IF(NOT(ISERROR(MATCH(J47,_xlfn.ANCHORARRAY(E58),0))),I60&amp;"Por favor no seleccionar los criterios de impacto",J47)</f>
        <v>0</v>
      </c>
      <c r="L47" s="226"/>
      <c r="M47" s="214"/>
      <c r="N47" s="211"/>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7"/>
      <c r="B48" s="220"/>
      <c r="C48" s="220"/>
      <c r="D48" s="220"/>
      <c r="E48" s="232"/>
      <c r="F48" s="220"/>
      <c r="G48" s="223"/>
      <c r="H48" s="226"/>
      <c r="I48" s="214"/>
      <c r="J48" s="229"/>
      <c r="K48" s="214">
        <f t="shared" ca="1" si="47"/>
        <v>0</v>
      </c>
      <c r="L48" s="226"/>
      <c r="M48" s="214"/>
      <c r="N48" s="211"/>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t="shared" ca="1" si="47"/>
        <v>0</v>
      </c>
      <c r="L49" s="226"/>
      <c r="M49" s="214"/>
      <c r="N49" s="211"/>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t="shared" ca="1" si="47"/>
        <v>0</v>
      </c>
      <c r="L50" s="226"/>
      <c r="M50" s="214"/>
      <c r="N50" s="211"/>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8"/>
      <c r="B51" s="221"/>
      <c r="C51" s="221"/>
      <c r="D51" s="221"/>
      <c r="E51" s="233"/>
      <c r="F51" s="221"/>
      <c r="G51" s="224"/>
      <c r="H51" s="227"/>
      <c r="I51" s="215"/>
      <c r="J51" s="230"/>
      <c r="K51" s="215">
        <f t="shared" ca="1" si="47"/>
        <v>0</v>
      </c>
      <c r="L51" s="227"/>
      <c r="M51" s="215"/>
      <c r="N51" s="212"/>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6">
        <v>8</v>
      </c>
      <c r="B52" s="219"/>
      <c r="C52" s="219"/>
      <c r="D52" s="219"/>
      <c r="E52" s="231"/>
      <c r="F52" s="219"/>
      <c r="G52" s="222"/>
      <c r="H52" s="225" t="str">
        <f>IF(G52&lt;=0,"",IF(G52&lt;=2,"Muy Baja",IF(G52&lt;=24,"Baja",IF(G52&lt;=500,"Media",IF(G52&lt;=5000,"Alta","Muy Alta")))))</f>
        <v/>
      </c>
      <c r="I52" s="213" t="str">
        <f>IF(H52="","",IF(H52="Muy Baja",0.2,IF(H52="Baja",0.4,IF(H52="Media",0.6,IF(H52="Alta",0.8,IF(H52="Muy Alta",1,))))))</f>
        <v/>
      </c>
      <c r="J52" s="228"/>
      <c r="K52" s="213">
        <f ca="1">IF(NOT(ISERROR(MATCH(J52,'Tabla Impacto'!$B$221:$B$223,0))),'Tabla Impacto'!$F$223&amp;"Por favor no seleccionar los criterios de impacto(Afectación Económica o presupuestal y Pérdida Reputacional)",J52)</f>
        <v>0</v>
      </c>
      <c r="L52" s="225" t="str">
        <f ca="1">IF(OR(K52='Tabla Impacto'!$C$11,K52='Tabla Impacto'!$D$11),"Leve",IF(OR(K52='Tabla Impacto'!$C$12,K52='Tabla Impacto'!$D$12),"Menor",IF(OR(K52='Tabla Impacto'!$C$13,K52='Tabla Impacto'!$D$13),"Moderado",IF(OR(K52='Tabla Impacto'!$C$14,K52='Tabla Impacto'!$D$14),"Mayor",IF(OR(K52='Tabla Impacto'!$C$15,K52='Tabla Impacto'!$D$15),"Catastrófico","")))))</f>
        <v/>
      </c>
      <c r="M52" s="213" t="str">
        <f ca="1">IF(L52="","",IF(L52="Leve",0.2,IF(L52="Menor",0.4,IF(L52="Moderado",0.6,IF(L52="Mayor",0.8,IF(L52="Catastrófico",1,))))))</f>
        <v/>
      </c>
      <c r="N52" s="210"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7"/>
      <c r="B53" s="220"/>
      <c r="C53" s="220"/>
      <c r="D53" s="220"/>
      <c r="E53" s="232"/>
      <c r="F53" s="220"/>
      <c r="G53" s="223"/>
      <c r="H53" s="226"/>
      <c r="I53" s="214"/>
      <c r="J53" s="229"/>
      <c r="K53" s="214">
        <f ca="1">IF(NOT(ISERROR(MATCH(J53,_xlfn.ANCHORARRAY(E64),0))),I66&amp;"Por favor no seleccionar los criterios de impacto",J53)</f>
        <v>0</v>
      </c>
      <c r="L53" s="226"/>
      <c r="M53" s="214"/>
      <c r="N53" s="211"/>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7"/>
      <c r="B54" s="220"/>
      <c r="C54" s="220"/>
      <c r="D54" s="220"/>
      <c r="E54" s="232"/>
      <c r="F54" s="220"/>
      <c r="G54" s="223"/>
      <c r="H54" s="226"/>
      <c r="I54" s="214"/>
      <c r="J54" s="229"/>
      <c r="K54" s="214">
        <f ca="1">IF(NOT(ISERROR(MATCH(J54,_xlfn.ANCHORARRAY(E65),0))),I67&amp;"Por favor no seleccionar los criterios de impacto",J54)</f>
        <v>0</v>
      </c>
      <c r="L54" s="226"/>
      <c r="M54" s="214"/>
      <c r="N54" s="211"/>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8"/>
      <c r="B57" s="221"/>
      <c r="C57" s="221"/>
      <c r="D57" s="221"/>
      <c r="E57" s="233"/>
      <c r="F57" s="221"/>
      <c r="G57" s="224"/>
      <c r="H57" s="227"/>
      <c r="I57" s="215"/>
      <c r="J57" s="230"/>
      <c r="K57" s="215">
        <f ca="1">IF(NOT(ISERROR(MATCH(J57,_xlfn.ANCHORARRAY(E68),0))),I70&amp;"Por favor no seleccionar los criterios de impacto",J57)</f>
        <v>0</v>
      </c>
      <c r="L57" s="227"/>
      <c r="M57" s="215"/>
      <c r="N57" s="212"/>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6">
        <v>9</v>
      </c>
      <c r="B58" s="219"/>
      <c r="C58" s="219"/>
      <c r="D58" s="219"/>
      <c r="E58" s="231"/>
      <c r="F58" s="219"/>
      <c r="G58" s="222"/>
      <c r="H58" s="225" t="str">
        <f>IF(G58&lt;=0,"",IF(G58&lt;=2,"Muy Baja",IF(G58&lt;=24,"Baja",IF(G58&lt;=500,"Media",IF(G58&lt;=5000,"Alta","Muy Alta")))))</f>
        <v/>
      </c>
      <c r="I58" s="213" t="str">
        <f>IF(H58="","",IF(H58="Muy Baja",0.2,IF(H58="Baja",0.4,IF(H58="Media",0.6,IF(H58="Alta",0.8,IF(H58="Muy Alta",1,))))))</f>
        <v/>
      </c>
      <c r="J58" s="228"/>
      <c r="K58" s="213">
        <f ca="1">IF(NOT(ISERROR(MATCH(J58,'Tabla Impacto'!$B$221:$B$223,0))),'Tabla Impacto'!$F$223&amp;"Por favor no seleccionar los criterios de impacto(Afectación Económica o presupuestal y Pérdida Reputacional)",J58)</f>
        <v>0</v>
      </c>
      <c r="L58" s="225" t="str">
        <f ca="1">IF(OR(K58='Tabla Impacto'!$C$11,K58='Tabla Impacto'!$D$11),"Leve",IF(OR(K58='Tabla Impacto'!$C$12,K58='Tabla Impacto'!$D$12),"Menor",IF(OR(K58='Tabla Impacto'!$C$13,K58='Tabla Impacto'!$D$13),"Moderado",IF(OR(K58='Tabla Impacto'!$C$14,K58='Tabla Impacto'!$D$14),"Mayor",IF(OR(K58='Tabla Impacto'!$C$15,K58='Tabla Impacto'!$D$15),"Catastrófico","")))))</f>
        <v/>
      </c>
      <c r="M58" s="213" t="str">
        <f ca="1">IF(L58="","",IF(L58="Leve",0.2,IF(L58="Menor",0.4,IF(L58="Moderado",0.6,IF(L58="Mayor",0.8,IF(L58="Catastrófico",1,))))))</f>
        <v/>
      </c>
      <c r="N58" s="210"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7"/>
      <c r="B59" s="220"/>
      <c r="C59" s="220"/>
      <c r="D59" s="220"/>
      <c r="E59" s="232"/>
      <c r="F59" s="220"/>
      <c r="G59" s="223"/>
      <c r="H59" s="226"/>
      <c r="I59" s="214"/>
      <c r="J59" s="229"/>
      <c r="K59" s="214">
        <f ca="1">IF(NOT(ISERROR(MATCH(J59,_xlfn.ANCHORARRAY(E70),0))),I72&amp;"Por favor no seleccionar los criterios de impacto",J59)</f>
        <v>0</v>
      </c>
      <c r="L59" s="226"/>
      <c r="M59" s="214"/>
      <c r="N59" s="211"/>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7"/>
      <c r="B60" s="220"/>
      <c r="C60" s="220"/>
      <c r="D60" s="220"/>
      <c r="E60" s="232"/>
      <c r="F60" s="220"/>
      <c r="G60" s="223"/>
      <c r="H60" s="226"/>
      <c r="I60" s="214"/>
      <c r="J60" s="229"/>
      <c r="K60" s="214">
        <f ca="1">IF(NOT(ISERROR(MATCH(J60,_xlfn.ANCHORARRAY(E71),0))),I73&amp;"Por favor no seleccionar los criterios de impacto",J60)</f>
        <v>0</v>
      </c>
      <c r="L60" s="226"/>
      <c r="M60" s="214"/>
      <c r="N60" s="211"/>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8"/>
      <c r="B63" s="221"/>
      <c r="C63" s="221"/>
      <c r="D63" s="221"/>
      <c r="E63" s="233"/>
      <c r="F63" s="221"/>
      <c r="G63" s="224"/>
      <c r="H63" s="227"/>
      <c r="I63" s="215"/>
      <c r="J63" s="230"/>
      <c r="K63" s="215">
        <f ca="1">IF(NOT(ISERROR(MATCH(J63,_xlfn.ANCHORARRAY(E74),0))),I76&amp;"Por favor no seleccionar los criterios de impacto",J63)</f>
        <v>0</v>
      </c>
      <c r="L63" s="227"/>
      <c r="M63" s="215"/>
      <c r="N63" s="212"/>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6">
        <v>10</v>
      </c>
      <c r="B64" s="219"/>
      <c r="C64" s="219"/>
      <c r="D64" s="219"/>
      <c r="E64" s="231"/>
      <c r="F64" s="219"/>
      <c r="G64" s="222"/>
      <c r="H64" s="225" t="str">
        <f>IF(G64&lt;=0,"",IF(G64&lt;=2,"Muy Baja",IF(G64&lt;=24,"Baja",IF(G64&lt;=500,"Media",IF(G64&lt;=5000,"Alta","Muy Alta")))))</f>
        <v/>
      </c>
      <c r="I64" s="213" t="str">
        <f>IF(H64="","",IF(H64="Muy Baja",0.2,IF(H64="Baja",0.4,IF(H64="Media",0.6,IF(H64="Alta",0.8,IF(H64="Muy Alta",1,))))))</f>
        <v/>
      </c>
      <c r="J64" s="228"/>
      <c r="K64" s="213">
        <f ca="1">IF(NOT(ISERROR(MATCH(J64,'Tabla Impacto'!$B$221:$B$223,0))),'Tabla Impacto'!$F$223&amp;"Por favor no seleccionar los criterios de impacto(Afectación Económica o presupuestal y Pérdida Reputacional)",J64)</f>
        <v>0</v>
      </c>
      <c r="L64" s="225" t="str">
        <f ca="1">IF(OR(K64='Tabla Impacto'!$C$11,K64='Tabla Impacto'!$D$11),"Leve",IF(OR(K64='Tabla Impacto'!$C$12,K64='Tabla Impacto'!$D$12),"Menor",IF(OR(K64='Tabla Impacto'!$C$13,K64='Tabla Impacto'!$D$13),"Moderado",IF(OR(K64='Tabla Impacto'!$C$14,K64='Tabla Impacto'!$D$14),"Mayor",IF(OR(K64='Tabla Impacto'!$C$15,K64='Tabla Impacto'!$D$15),"Catastrófico","")))))</f>
        <v/>
      </c>
      <c r="M64" s="213" t="str">
        <f ca="1">IF(L64="","",IF(L64="Leve",0.2,IF(L64="Menor",0.4,IF(L64="Moderado",0.6,IF(L64="Mayor",0.8,IF(L64="Catastrófico",1,))))))</f>
        <v/>
      </c>
      <c r="N64" s="210"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7"/>
      <c r="B65" s="220"/>
      <c r="C65" s="220"/>
      <c r="D65" s="220"/>
      <c r="E65" s="232"/>
      <c r="F65" s="220"/>
      <c r="G65" s="223"/>
      <c r="H65" s="226"/>
      <c r="I65" s="214"/>
      <c r="J65" s="229"/>
      <c r="K65" s="214">
        <f ca="1">IF(NOT(ISERROR(MATCH(J65,_xlfn.ANCHORARRAY(E76),0))),I78&amp;"Por favor no seleccionar los criterios de impacto",J65)</f>
        <v>0</v>
      </c>
      <c r="L65" s="226"/>
      <c r="M65" s="214"/>
      <c r="N65" s="211"/>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7"/>
      <c r="B66" s="220"/>
      <c r="C66" s="220"/>
      <c r="D66" s="220"/>
      <c r="E66" s="232"/>
      <c r="F66" s="220"/>
      <c r="G66" s="223"/>
      <c r="H66" s="226"/>
      <c r="I66" s="214"/>
      <c r="J66" s="229"/>
      <c r="K66" s="214">
        <f ca="1">IF(NOT(ISERROR(MATCH(J66,_xlfn.ANCHORARRAY(E77),0))),I79&amp;"Por favor no seleccionar los criterios de impacto",J66)</f>
        <v>0</v>
      </c>
      <c r="L66" s="226"/>
      <c r="M66" s="214"/>
      <c r="N66" s="211"/>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7"/>
      <c r="B67" s="220"/>
      <c r="C67" s="220"/>
      <c r="D67" s="220"/>
      <c r="E67" s="232"/>
      <c r="F67" s="220"/>
      <c r="G67" s="223"/>
      <c r="H67" s="226"/>
      <c r="I67" s="214"/>
      <c r="J67" s="229"/>
      <c r="K67" s="214">
        <f ca="1">IF(NOT(ISERROR(MATCH(J67,_xlfn.ANCHORARRAY(E78),0))),I80&amp;"Por favor no seleccionar los criterios de impacto",J67)</f>
        <v>0</v>
      </c>
      <c r="L67" s="226"/>
      <c r="M67" s="214"/>
      <c r="N67" s="211"/>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7"/>
      <c r="B68" s="220"/>
      <c r="C68" s="220"/>
      <c r="D68" s="220"/>
      <c r="E68" s="232"/>
      <c r="F68" s="220"/>
      <c r="G68" s="223"/>
      <c r="H68" s="226"/>
      <c r="I68" s="214"/>
      <c r="J68" s="229"/>
      <c r="K68" s="214">
        <f ca="1">IF(NOT(ISERROR(MATCH(J68,_xlfn.ANCHORARRAY(E79),0))),I81&amp;"Por favor no seleccionar los criterios de impacto",J68)</f>
        <v>0</v>
      </c>
      <c r="L68" s="226"/>
      <c r="M68" s="214"/>
      <c r="N68" s="211"/>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8"/>
      <c r="B69" s="221"/>
      <c r="C69" s="221"/>
      <c r="D69" s="221"/>
      <c r="E69" s="233"/>
      <c r="F69" s="221"/>
      <c r="G69" s="224"/>
      <c r="H69" s="227"/>
      <c r="I69" s="215"/>
      <c r="J69" s="230"/>
      <c r="K69" s="215">
        <f ca="1">IF(NOT(ISERROR(MATCH(J69,_xlfn.ANCHORARRAY(E80),0))),I82&amp;"Por favor no seleccionar los criterios de impacto",J69)</f>
        <v>0</v>
      </c>
      <c r="L69" s="227"/>
      <c r="M69" s="215"/>
      <c r="N69" s="212"/>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4" t="s">
        <v>131</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6"/>
    </row>
    <row r="72" spans="1:36" x14ac:dyDescent="0.3">
      <c r="A72" s="1"/>
      <c r="B72" s="24" t="s">
        <v>143</v>
      </c>
      <c r="C72" s="1"/>
      <c r="D72" s="1"/>
      <c r="F72" s="1"/>
    </row>
  </sheetData>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829" priority="101" operator="equal">
      <formula>"Muy Alta"</formula>
    </cfRule>
    <cfRule type="cellIs" dxfId="828" priority="102" operator="equal">
      <formula>"Alta"</formula>
    </cfRule>
    <cfRule type="cellIs" dxfId="827" priority="103" operator="equal">
      <formula>"Media"</formula>
    </cfRule>
    <cfRule type="cellIs" dxfId="826" priority="104" operator="equal">
      <formula>"Baja"</formula>
    </cfRule>
    <cfRule type="cellIs" dxfId="825" priority="105" operator="equal">
      <formula>"Muy Baja"</formula>
    </cfRule>
  </conditionalFormatting>
  <conditionalFormatting sqref="H22">
    <cfRule type="cellIs" dxfId="824" priority="83" operator="equal">
      <formula>"Muy Alta"</formula>
    </cfRule>
    <cfRule type="cellIs" dxfId="823" priority="84" operator="equal">
      <formula>"Alta"</formula>
    </cfRule>
    <cfRule type="cellIs" dxfId="822" priority="85" operator="equal">
      <formula>"Media"</formula>
    </cfRule>
    <cfRule type="cellIs" dxfId="821" priority="86" operator="equal">
      <formula>"Baja"</formula>
    </cfRule>
    <cfRule type="cellIs" dxfId="820" priority="87" operator="equal">
      <formula>"Muy Baja"</formula>
    </cfRule>
  </conditionalFormatting>
  <conditionalFormatting sqref="H28">
    <cfRule type="cellIs" dxfId="819" priority="74" operator="equal">
      <formula>"Muy Alta"</formula>
    </cfRule>
    <cfRule type="cellIs" dxfId="818" priority="75" operator="equal">
      <formula>"Alta"</formula>
    </cfRule>
    <cfRule type="cellIs" dxfId="817" priority="76" operator="equal">
      <formula>"Media"</formula>
    </cfRule>
    <cfRule type="cellIs" dxfId="816" priority="77" operator="equal">
      <formula>"Baja"</formula>
    </cfRule>
    <cfRule type="cellIs" dxfId="815" priority="78" operator="equal">
      <formula>"Muy Baja"</formula>
    </cfRule>
  </conditionalFormatting>
  <conditionalFormatting sqref="H34">
    <cfRule type="cellIs" dxfId="814" priority="65" operator="equal">
      <formula>"Muy Alta"</formula>
    </cfRule>
    <cfRule type="cellIs" dxfId="813" priority="66" operator="equal">
      <formula>"Alta"</formula>
    </cfRule>
    <cfRule type="cellIs" dxfId="812" priority="67" operator="equal">
      <formula>"Media"</formula>
    </cfRule>
    <cfRule type="cellIs" dxfId="811" priority="68" operator="equal">
      <formula>"Baja"</formula>
    </cfRule>
    <cfRule type="cellIs" dxfId="810" priority="69" operator="equal">
      <formula>"Muy Baja"</formula>
    </cfRule>
  </conditionalFormatting>
  <conditionalFormatting sqref="H40">
    <cfRule type="cellIs" dxfId="809" priority="56" operator="equal">
      <formula>"Muy Alta"</formula>
    </cfRule>
    <cfRule type="cellIs" dxfId="808" priority="57" operator="equal">
      <formula>"Alta"</formula>
    </cfRule>
    <cfRule type="cellIs" dxfId="807" priority="58" operator="equal">
      <formula>"Media"</formula>
    </cfRule>
    <cfRule type="cellIs" dxfId="806" priority="59" operator="equal">
      <formula>"Baja"</formula>
    </cfRule>
    <cfRule type="cellIs" dxfId="805" priority="60" operator="equal">
      <formula>"Muy Baja"</formula>
    </cfRule>
  </conditionalFormatting>
  <conditionalFormatting sqref="H46">
    <cfRule type="cellIs" dxfId="804" priority="47" operator="equal">
      <formula>"Muy Alta"</formula>
    </cfRule>
    <cfRule type="cellIs" dxfId="803" priority="48" operator="equal">
      <formula>"Alta"</formula>
    </cfRule>
    <cfRule type="cellIs" dxfId="802" priority="49" operator="equal">
      <formula>"Media"</formula>
    </cfRule>
    <cfRule type="cellIs" dxfId="801" priority="50" operator="equal">
      <formula>"Baja"</formula>
    </cfRule>
    <cfRule type="cellIs" dxfId="800" priority="51" operator="equal">
      <formula>"Muy Baja"</formula>
    </cfRule>
  </conditionalFormatting>
  <conditionalFormatting sqref="H52">
    <cfRule type="cellIs" dxfId="799" priority="38" operator="equal">
      <formula>"Muy Alta"</formula>
    </cfRule>
    <cfRule type="cellIs" dxfId="798" priority="39" operator="equal">
      <formula>"Alta"</formula>
    </cfRule>
    <cfRule type="cellIs" dxfId="797" priority="40" operator="equal">
      <formula>"Media"</formula>
    </cfRule>
    <cfRule type="cellIs" dxfId="796" priority="41" operator="equal">
      <formula>"Baja"</formula>
    </cfRule>
    <cfRule type="cellIs" dxfId="795" priority="42" operator="equal">
      <formula>"Muy Baja"</formula>
    </cfRule>
  </conditionalFormatting>
  <conditionalFormatting sqref="H58">
    <cfRule type="cellIs" dxfId="794" priority="29" operator="equal">
      <formula>"Muy Alta"</formula>
    </cfRule>
    <cfRule type="cellIs" dxfId="793" priority="30" operator="equal">
      <formula>"Alta"</formula>
    </cfRule>
    <cfRule type="cellIs" dxfId="792" priority="31" operator="equal">
      <formula>"Media"</formula>
    </cfRule>
    <cfRule type="cellIs" dxfId="791" priority="32" operator="equal">
      <formula>"Baja"</formula>
    </cfRule>
    <cfRule type="cellIs" dxfId="790" priority="33" operator="equal">
      <formula>"Muy Baja"</formula>
    </cfRule>
  </conditionalFormatting>
  <conditionalFormatting sqref="H64">
    <cfRule type="cellIs" dxfId="789" priority="20" operator="equal">
      <formula>"Muy Alta"</formula>
    </cfRule>
    <cfRule type="cellIs" dxfId="788" priority="21" operator="equal">
      <formula>"Alta"</formula>
    </cfRule>
    <cfRule type="cellIs" dxfId="787" priority="22" operator="equal">
      <formula>"Media"</formula>
    </cfRule>
    <cfRule type="cellIs" dxfId="786" priority="23" operator="equal">
      <formula>"Baja"</formula>
    </cfRule>
    <cfRule type="cellIs" dxfId="785" priority="24" operator="equal">
      <formula>"Muy Baja"</formula>
    </cfRule>
  </conditionalFormatting>
  <conditionalFormatting sqref="K10:K69">
    <cfRule type="containsText" dxfId="784" priority="1" operator="containsText" text="❌">
      <formula>NOT(ISERROR(SEARCH("❌",K10)))</formula>
    </cfRule>
  </conditionalFormatting>
  <conditionalFormatting sqref="L10 L16 L22 L28 L34 L40 L46 L52 L58 L64">
    <cfRule type="cellIs" dxfId="783" priority="96" operator="equal">
      <formula>"Catastrófico"</formula>
    </cfRule>
    <cfRule type="cellIs" dxfId="782" priority="97" operator="equal">
      <formula>"Mayor"</formula>
    </cfRule>
    <cfRule type="cellIs" dxfId="781" priority="98" operator="equal">
      <formula>"Moderado"</formula>
    </cfRule>
    <cfRule type="cellIs" dxfId="780" priority="99" operator="equal">
      <formula>"Menor"</formula>
    </cfRule>
    <cfRule type="cellIs" dxfId="779" priority="100" operator="equal">
      <formula>"Leve"</formula>
    </cfRule>
  </conditionalFormatting>
  <conditionalFormatting sqref="N10">
    <cfRule type="cellIs" dxfId="778" priority="92" operator="equal">
      <formula>"Extremo"</formula>
    </cfRule>
    <cfRule type="cellIs" dxfId="777" priority="93" operator="equal">
      <formula>"Alto"</formula>
    </cfRule>
    <cfRule type="cellIs" dxfId="776" priority="94" operator="equal">
      <formula>"Moderado"</formula>
    </cfRule>
    <cfRule type="cellIs" dxfId="775" priority="95" operator="equal">
      <formula>"Bajo"</formula>
    </cfRule>
  </conditionalFormatting>
  <conditionalFormatting sqref="N16">
    <cfRule type="cellIs" dxfId="774" priority="88" operator="equal">
      <formula>"Extremo"</formula>
    </cfRule>
    <cfRule type="cellIs" dxfId="773" priority="89" operator="equal">
      <formula>"Alto"</formula>
    </cfRule>
    <cfRule type="cellIs" dxfId="772" priority="90" operator="equal">
      <formula>"Moderado"</formula>
    </cfRule>
    <cfRule type="cellIs" dxfId="771" priority="91" operator="equal">
      <formula>"Bajo"</formula>
    </cfRule>
  </conditionalFormatting>
  <conditionalFormatting sqref="N22">
    <cfRule type="cellIs" dxfId="770" priority="79" operator="equal">
      <formula>"Extremo"</formula>
    </cfRule>
    <cfRule type="cellIs" dxfId="769" priority="80" operator="equal">
      <formula>"Alto"</formula>
    </cfRule>
    <cfRule type="cellIs" dxfId="768" priority="81" operator="equal">
      <formula>"Moderado"</formula>
    </cfRule>
    <cfRule type="cellIs" dxfId="767" priority="82" operator="equal">
      <formula>"Bajo"</formula>
    </cfRule>
  </conditionalFormatting>
  <conditionalFormatting sqref="N28">
    <cfRule type="cellIs" dxfId="766" priority="70" operator="equal">
      <formula>"Extremo"</formula>
    </cfRule>
    <cfRule type="cellIs" dxfId="765" priority="71" operator="equal">
      <formula>"Alto"</formula>
    </cfRule>
    <cfRule type="cellIs" dxfId="764" priority="72" operator="equal">
      <formula>"Moderado"</formula>
    </cfRule>
    <cfRule type="cellIs" dxfId="763" priority="73" operator="equal">
      <formula>"Bajo"</formula>
    </cfRule>
  </conditionalFormatting>
  <conditionalFormatting sqref="N34">
    <cfRule type="cellIs" dxfId="762" priority="61" operator="equal">
      <formula>"Extremo"</formula>
    </cfRule>
    <cfRule type="cellIs" dxfId="761" priority="62" operator="equal">
      <formula>"Alto"</formula>
    </cfRule>
    <cfRule type="cellIs" dxfId="760" priority="63" operator="equal">
      <formula>"Moderado"</formula>
    </cfRule>
    <cfRule type="cellIs" dxfId="759" priority="64" operator="equal">
      <formula>"Bajo"</formula>
    </cfRule>
  </conditionalFormatting>
  <conditionalFormatting sqref="N40">
    <cfRule type="cellIs" dxfId="758" priority="52" operator="equal">
      <formula>"Extremo"</formula>
    </cfRule>
    <cfRule type="cellIs" dxfId="757" priority="53" operator="equal">
      <formula>"Alto"</formula>
    </cfRule>
    <cfRule type="cellIs" dxfId="756" priority="54" operator="equal">
      <formula>"Moderado"</formula>
    </cfRule>
    <cfRule type="cellIs" dxfId="755" priority="55" operator="equal">
      <formula>"Bajo"</formula>
    </cfRule>
  </conditionalFormatting>
  <conditionalFormatting sqref="N46">
    <cfRule type="cellIs" dxfId="754" priority="43" operator="equal">
      <formula>"Extremo"</formula>
    </cfRule>
    <cfRule type="cellIs" dxfId="753" priority="44" operator="equal">
      <formula>"Alto"</formula>
    </cfRule>
    <cfRule type="cellIs" dxfId="752" priority="45" operator="equal">
      <formula>"Moderado"</formula>
    </cfRule>
    <cfRule type="cellIs" dxfId="751" priority="46" operator="equal">
      <formula>"Bajo"</formula>
    </cfRule>
  </conditionalFormatting>
  <conditionalFormatting sqref="N52">
    <cfRule type="cellIs" dxfId="750" priority="34" operator="equal">
      <formula>"Extremo"</formula>
    </cfRule>
    <cfRule type="cellIs" dxfId="749" priority="35" operator="equal">
      <formula>"Alto"</formula>
    </cfRule>
    <cfRule type="cellIs" dxfId="748" priority="36" operator="equal">
      <formula>"Moderado"</formula>
    </cfRule>
    <cfRule type="cellIs" dxfId="747" priority="37" operator="equal">
      <formula>"Bajo"</formula>
    </cfRule>
  </conditionalFormatting>
  <conditionalFormatting sqref="N58">
    <cfRule type="cellIs" dxfId="746" priority="25" operator="equal">
      <formula>"Extremo"</formula>
    </cfRule>
    <cfRule type="cellIs" dxfId="745" priority="26" operator="equal">
      <formula>"Alto"</formula>
    </cfRule>
    <cfRule type="cellIs" dxfId="744" priority="27" operator="equal">
      <formula>"Moderado"</formula>
    </cfRule>
    <cfRule type="cellIs" dxfId="743" priority="28" operator="equal">
      <formula>"Bajo"</formula>
    </cfRule>
  </conditionalFormatting>
  <conditionalFormatting sqref="N64">
    <cfRule type="cellIs" dxfId="742" priority="16" operator="equal">
      <formula>"Extremo"</formula>
    </cfRule>
    <cfRule type="cellIs" dxfId="741" priority="17" operator="equal">
      <formula>"Alto"</formula>
    </cfRule>
    <cfRule type="cellIs" dxfId="740" priority="18" operator="equal">
      <formula>"Moderado"</formula>
    </cfRule>
    <cfRule type="cellIs" dxfId="739" priority="19" operator="equal">
      <formula>"Bajo"</formula>
    </cfRule>
  </conditionalFormatting>
  <conditionalFormatting sqref="Y10:Y69">
    <cfRule type="cellIs" dxfId="738" priority="11" operator="equal">
      <formula>"Muy Alta"</formula>
    </cfRule>
    <cfRule type="cellIs" dxfId="737" priority="12" operator="equal">
      <formula>"Alta"</formula>
    </cfRule>
    <cfRule type="cellIs" dxfId="736" priority="13" operator="equal">
      <formula>"Media"</formula>
    </cfRule>
    <cfRule type="cellIs" dxfId="735" priority="14" operator="equal">
      <formula>"Baja"</formula>
    </cfRule>
    <cfRule type="cellIs" dxfId="734" priority="15" operator="equal">
      <formula>"Muy Baja"</formula>
    </cfRule>
  </conditionalFormatting>
  <conditionalFormatting sqref="AA10:AA69">
    <cfRule type="cellIs" dxfId="733" priority="6" operator="equal">
      <formula>"Catastrófico"</formula>
    </cfRule>
    <cfRule type="cellIs" dxfId="732" priority="7" operator="equal">
      <formula>"Mayor"</formula>
    </cfRule>
    <cfRule type="cellIs" dxfId="731" priority="8" operator="equal">
      <formula>"Moderado"</formula>
    </cfRule>
    <cfRule type="cellIs" dxfId="730" priority="9" operator="equal">
      <formula>"Menor"</formula>
    </cfRule>
    <cfRule type="cellIs" dxfId="729" priority="10" operator="equal">
      <formula>"Leve"</formula>
    </cfRule>
  </conditionalFormatting>
  <conditionalFormatting sqref="AC10:AC69">
    <cfRule type="cellIs" dxfId="728" priority="2" operator="equal">
      <formula>"Extremo"</formula>
    </cfRule>
    <cfRule type="cellIs" dxfId="727" priority="3" operator="equal">
      <formula>"Alto"</formula>
    </cfRule>
    <cfRule type="cellIs" dxfId="726" priority="4" operator="equal">
      <formula>"Moderado"</formula>
    </cfRule>
    <cfRule type="cellIs" dxfId="725"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E8F9EF26-4434-4D89-8960-F566C5143783}">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94E7C3D5-6917-44D3-8ED8-25F23DABAE08}">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27E78173-5254-4030-9306-DD1AA959C4BB}">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1D9899E2-D887-4C08-9969-B7ABE34F80E7}">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62A461E4-CC18-464C-A66E-313156A359F3}">
          <x14:formula1>
            <xm:f>IF(OR(AD10='Opciones Tratamiento'!$B$2,AD10='Opciones Tratamiento'!$B$3,AD10='Opciones Tratamiento'!$B$4),ISBLANK(AD10),ISTEXT(AD10))</xm:f>
          </x14:formula1>
          <xm:sqref>AE10:AE69</xm:sqref>
        </x14:dataValidation>
        <x14:dataValidation type="list" allowBlank="1" showInputMessage="1" showErrorMessage="1" xr:uid="{AA0A60EC-5C9E-48D9-9AA6-5A2BE55F2852}">
          <x14:formula1>
            <xm:f>'Tabla Impacto'!$F$210:$F$221</xm:f>
          </x14:formula1>
          <xm:sqref>J10:J69</xm:sqref>
        </x14:dataValidation>
        <x14:dataValidation type="list" allowBlank="1" showInputMessage="1" showErrorMessage="1" xr:uid="{FF0FE4FA-EC42-4A79-A23A-AB0630AE31CA}">
          <x14:formula1>
            <xm:f>'Opciones Tratamiento'!$B$2:$B$5</xm:f>
          </x14:formula1>
          <xm:sqref>AD10:AD69</xm:sqref>
        </x14:dataValidation>
        <x14:dataValidation type="list" allowBlank="1" showInputMessage="1" showErrorMessage="1" xr:uid="{9FFFB426-EF22-4AA5-82F8-75053E91BBD0}">
          <x14:formula1>
            <xm:f>'Opciones Tratamiento'!$E$2:$E$4</xm:f>
          </x14:formula1>
          <xm:sqref>B10:B69</xm:sqref>
        </x14:dataValidation>
        <x14:dataValidation type="list" allowBlank="1" showInputMessage="1" showErrorMessage="1" xr:uid="{355AF1A2-DCC3-42FC-A405-B9AF50EE3FCA}">
          <x14:formula1>
            <xm:f>'Opciones Tratamiento'!$B$13:$B$19</xm:f>
          </x14:formula1>
          <xm:sqref>F10:F69</xm:sqref>
        </x14:dataValidation>
        <x14:dataValidation type="list" allowBlank="1" showInputMessage="1" showErrorMessage="1" xr:uid="{1D7E76E1-0C84-49DE-AFDA-045836A94A60}">
          <x14:formula1>
            <xm:f>'Tabla Valoración controles'!$D$13:$D$14</xm:f>
          </x14:formula1>
          <xm:sqref>W10:W69</xm:sqref>
        </x14:dataValidation>
        <x14:dataValidation type="list" allowBlank="1" showInputMessage="1" showErrorMessage="1" xr:uid="{32C567B4-6BE8-4382-8DA4-776323DB9AFF}">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DDAF025B-3CA7-4E6E-85B5-D362D2E02EB6}">
          <x14:formula1>
            <xm:f>'Tabla Valoración controles'!$D$11:$D$12</xm:f>
          </x14:formula1>
          <xm:sqref>V10:V69</xm:sqref>
        </x14:dataValidation>
        <x14:dataValidation type="list" allowBlank="1" showInputMessage="1" showErrorMessage="1" xr:uid="{A3C17DA9-F87A-40E1-BA8F-462E0E95E3C0}">
          <x14:formula1>
            <xm:f>'Tabla Valoración controles'!$D$9:$D$10</xm:f>
          </x14:formula1>
          <xm:sqref>U10:U69</xm:sqref>
        </x14:dataValidation>
        <x14:dataValidation type="list" allowBlank="1" showInputMessage="1" showErrorMessage="1" xr:uid="{4ACAA52E-047C-42B0-8920-F7E21FDC138B}">
          <x14:formula1>
            <xm:f>'Tabla Valoración controles'!$D$7:$D$8</xm:f>
          </x14:formula1>
          <xm:sqref>S10:S69</xm:sqref>
        </x14:dataValidation>
        <x14:dataValidation type="list" allowBlank="1" showInputMessage="1" showErrorMessage="1" xr:uid="{A6CBA226-A967-466D-9FE4-AFCA4DECC406}">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E4CE-ED73-4405-AD37-CBBE0FDB5D10}">
  <sheetPr>
    <tabColor rgb="FF7030A0"/>
  </sheetPr>
  <dimension ref="A1:BP68"/>
  <sheetViews>
    <sheetView topLeftCell="P11" zoomScale="68" zoomScaleNormal="68" workbookViewId="0">
      <selection activeCell="AE12" sqref="AE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6" t="s">
        <v>144</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8" t="s">
        <v>43</v>
      </c>
      <c r="B4" s="179"/>
      <c r="C4" s="192" t="s">
        <v>358</v>
      </c>
      <c r="D4" s="193"/>
      <c r="E4" s="193"/>
      <c r="F4" s="193"/>
      <c r="G4" s="193"/>
      <c r="H4" s="193"/>
      <c r="I4" s="193"/>
      <c r="J4" s="193"/>
      <c r="K4" s="193"/>
      <c r="L4" s="193"/>
      <c r="M4" s="193"/>
      <c r="N4" s="194"/>
      <c r="O4" s="195"/>
      <c r="P4" s="195"/>
      <c r="Q4" s="19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8" t="s">
        <v>130</v>
      </c>
      <c r="B5" s="179"/>
      <c r="C5" s="192" t="s">
        <v>357</v>
      </c>
      <c r="D5" s="193"/>
      <c r="E5" s="193"/>
      <c r="F5" s="193"/>
      <c r="G5" s="193"/>
      <c r="H5" s="193"/>
      <c r="I5" s="193"/>
      <c r="J5" s="193"/>
      <c r="K5" s="193"/>
      <c r="L5" s="193"/>
      <c r="M5" s="193"/>
      <c r="N5" s="19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8" t="s">
        <v>44</v>
      </c>
      <c r="B6" s="179"/>
      <c r="C6" s="180" t="s">
        <v>359</v>
      </c>
      <c r="D6" s="181"/>
      <c r="E6" s="181"/>
      <c r="F6" s="181"/>
      <c r="G6" s="181"/>
      <c r="H6" s="181"/>
      <c r="I6" s="181"/>
      <c r="J6" s="181"/>
      <c r="K6" s="181"/>
      <c r="L6" s="181"/>
      <c r="M6" s="181"/>
      <c r="N6" s="182"/>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3" t="s">
        <v>139</v>
      </c>
      <c r="B7" s="184"/>
      <c r="C7" s="184"/>
      <c r="D7" s="184"/>
      <c r="E7" s="184"/>
      <c r="F7" s="184"/>
      <c r="G7" s="185"/>
      <c r="H7" s="183" t="s">
        <v>140</v>
      </c>
      <c r="I7" s="184"/>
      <c r="J7" s="184"/>
      <c r="K7" s="184"/>
      <c r="L7" s="184"/>
      <c r="M7" s="184"/>
      <c r="N7" s="185"/>
      <c r="O7" s="183" t="s">
        <v>141</v>
      </c>
      <c r="P7" s="184"/>
      <c r="Q7" s="184"/>
      <c r="R7" s="184"/>
      <c r="S7" s="184"/>
      <c r="T7" s="184"/>
      <c r="U7" s="184"/>
      <c r="V7" s="184"/>
      <c r="W7" s="185"/>
      <c r="X7" s="183" t="s">
        <v>142</v>
      </c>
      <c r="Y7" s="184"/>
      <c r="Z7" s="184"/>
      <c r="AA7" s="184"/>
      <c r="AB7" s="184"/>
      <c r="AC7" s="184"/>
      <c r="AD7" s="185"/>
      <c r="AE7" s="183" t="s">
        <v>34</v>
      </c>
      <c r="AF7" s="184"/>
      <c r="AG7" s="184"/>
      <c r="AH7" s="184"/>
      <c r="AI7" s="184"/>
      <c r="AJ7" s="18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4" t="s">
        <v>0</v>
      </c>
      <c r="B8" s="206" t="s">
        <v>2</v>
      </c>
      <c r="C8" s="197" t="s">
        <v>3</v>
      </c>
      <c r="D8" s="197" t="s">
        <v>42</v>
      </c>
      <c r="E8" s="207" t="s">
        <v>1</v>
      </c>
      <c r="F8" s="196" t="s">
        <v>50</v>
      </c>
      <c r="G8" s="197" t="s">
        <v>135</v>
      </c>
      <c r="H8" s="208" t="s">
        <v>33</v>
      </c>
      <c r="I8" s="200" t="s">
        <v>5</v>
      </c>
      <c r="J8" s="196" t="s">
        <v>87</v>
      </c>
      <c r="K8" s="196" t="s">
        <v>92</v>
      </c>
      <c r="L8" s="198" t="s">
        <v>45</v>
      </c>
      <c r="M8" s="200" t="s">
        <v>5</v>
      </c>
      <c r="N8" s="197" t="s">
        <v>48</v>
      </c>
      <c r="O8" s="202" t="s">
        <v>11</v>
      </c>
      <c r="P8" s="201" t="s">
        <v>163</v>
      </c>
      <c r="Q8" s="196" t="s">
        <v>12</v>
      </c>
      <c r="R8" s="201" t="s">
        <v>8</v>
      </c>
      <c r="S8" s="201"/>
      <c r="T8" s="201"/>
      <c r="U8" s="201"/>
      <c r="V8" s="201"/>
      <c r="W8" s="201"/>
      <c r="X8" s="209" t="s">
        <v>138</v>
      </c>
      <c r="Y8" s="209" t="s">
        <v>46</v>
      </c>
      <c r="Z8" s="209" t="s">
        <v>5</v>
      </c>
      <c r="AA8" s="209" t="s">
        <v>47</v>
      </c>
      <c r="AB8" s="209" t="s">
        <v>5</v>
      </c>
      <c r="AC8" s="209" t="s">
        <v>49</v>
      </c>
      <c r="AD8" s="202" t="s">
        <v>29</v>
      </c>
      <c r="AE8" s="201" t="s">
        <v>34</v>
      </c>
      <c r="AF8" s="201" t="s">
        <v>35</v>
      </c>
      <c r="AG8" s="201" t="s">
        <v>36</v>
      </c>
      <c r="AH8" s="201" t="s">
        <v>38</v>
      </c>
      <c r="AI8" s="201" t="s">
        <v>37</v>
      </c>
      <c r="AJ8" s="201"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5"/>
      <c r="B9" s="206"/>
      <c r="C9" s="201"/>
      <c r="D9" s="201"/>
      <c r="E9" s="206"/>
      <c r="F9" s="197"/>
      <c r="G9" s="201"/>
      <c r="H9" s="197"/>
      <c r="I9" s="199"/>
      <c r="J9" s="197"/>
      <c r="K9" s="197"/>
      <c r="L9" s="199"/>
      <c r="M9" s="199"/>
      <c r="N9" s="201"/>
      <c r="O9" s="203"/>
      <c r="P9" s="201"/>
      <c r="Q9" s="197"/>
      <c r="R9" s="7" t="s">
        <v>13</v>
      </c>
      <c r="S9" s="7" t="s">
        <v>17</v>
      </c>
      <c r="T9" s="7" t="s">
        <v>28</v>
      </c>
      <c r="U9" s="7" t="s">
        <v>18</v>
      </c>
      <c r="V9" s="7" t="s">
        <v>21</v>
      </c>
      <c r="W9" s="7" t="s">
        <v>24</v>
      </c>
      <c r="X9" s="209"/>
      <c r="Y9" s="209"/>
      <c r="Z9" s="209"/>
      <c r="AA9" s="209"/>
      <c r="AB9" s="209"/>
      <c r="AC9" s="209"/>
      <c r="AD9" s="203"/>
      <c r="AE9" s="201"/>
      <c r="AF9" s="201"/>
      <c r="AG9" s="201"/>
      <c r="AH9" s="201"/>
      <c r="AI9" s="201"/>
      <c r="AJ9" s="201"/>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6">
        <v>1</v>
      </c>
      <c r="B10" s="219" t="s">
        <v>134</v>
      </c>
      <c r="C10" s="219" t="s">
        <v>398</v>
      </c>
      <c r="D10" s="219" t="s">
        <v>231</v>
      </c>
      <c r="E10" s="231" t="s">
        <v>290</v>
      </c>
      <c r="F10" s="219" t="s">
        <v>123</v>
      </c>
      <c r="G10" s="222">
        <v>26</v>
      </c>
      <c r="H10" s="225" t="str">
        <f>IF(G10&lt;=0,"",IF(G10&lt;=2,"Muy Baja",IF(G10&lt;=24,"Baja",IF(G10&lt;=500,"Media",IF(G10&lt;=5000,"Alta","Muy Alta")))))</f>
        <v>Media</v>
      </c>
      <c r="I10" s="213">
        <f>IF(H10="","",IF(H10="Muy Baja",0.2,IF(H10="Baja",0.4,IF(H10="Media",0.6,IF(H10="Alta",0.8,IF(H10="Muy Alta",1,))))))</f>
        <v>0.6</v>
      </c>
      <c r="J10" s="228" t="s">
        <v>155</v>
      </c>
      <c r="K10" s="21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5"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13">
        <f ca="1">IF(L10="","",IF(L10="Leve",0.2,IF(L10="Menor",0.4,IF(L10="Moderado",0.6,IF(L10="Mayor",0.8,IF(L10="Catastrófico",1,))))))</f>
        <v>0.6</v>
      </c>
      <c r="N10" s="210"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405</v>
      </c>
      <c r="AF10" s="133" t="s">
        <v>248</v>
      </c>
      <c r="AG10" s="135">
        <v>45291</v>
      </c>
      <c r="AH10" s="135">
        <v>45161</v>
      </c>
      <c r="AI10" s="133" t="s">
        <v>380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7"/>
      <c r="B11" s="220"/>
      <c r="C11" s="220"/>
      <c r="D11" s="220"/>
      <c r="E11" s="232"/>
      <c r="F11" s="220"/>
      <c r="G11" s="223"/>
      <c r="H11" s="226"/>
      <c r="I11" s="214"/>
      <c r="J11" s="229"/>
      <c r="K11" s="214">
        <f ca="1">IF(NOT(ISERROR(MATCH(J11,_xlfn.ANCHORARRAY(E18),0))),I20&amp;"Por favor no seleccionar los criterios de impacto",J11)</f>
        <v>0</v>
      </c>
      <c r="L11" s="226"/>
      <c r="M11" s="214"/>
      <c r="N11" s="211"/>
      <c r="O11" s="123">
        <v>2</v>
      </c>
      <c r="P11" s="124" t="s">
        <v>289</v>
      </c>
      <c r="Q11" s="125" t="str">
        <f>IF(OR(R11="Preventivo",R11="Detectivo"),"Probabilidad",IF(R11="Correctivo","Impacto",""))</f>
        <v>Probabilidad</v>
      </c>
      <c r="R11" s="126" t="s">
        <v>14</v>
      </c>
      <c r="S11" s="126" t="s">
        <v>9</v>
      </c>
      <c r="T11" s="127" t="str">
        <f t="shared" ref="T11"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5" si="1">IFERROR(IF(X11="","",IF(X11&lt;=0.2,"Muy Baja",IF(X11&lt;=0.4,"Baja",IF(X11&lt;=0.6,"Media",IF(X11&lt;=0.8,"Alta","Muy Alta"))))),"")</f>
        <v>Baja</v>
      </c>
      <c r="Z11" s="130">
        <f t="shared" ref="Z11" si="2">+X11</f>
        <v>0.216</v>
      </c>
      <c r="AA11" s="129" t="str">
        <f t="shared" ref="AA11:AA65" ca="1" si="3">IFERROR(IF(AB11="","",IF(AB11&lt;=0.2,"Leve",IF(AB11&lt;=0.4,"Menor",IF(AB11&lt;=0.6,"Moderado",IF(AB11&lt;=0.8,"Mayor","Catastrófico"))))),"")</f>
        <v>Moderado</v>
      </c>
      <c r="AB11" s="130">
        <f ca="1">IFERROR(IF(AND(Q10="Impacto",Q11="Impacto"),(AB10-(+AB10*T11)),IF(Q11="Impacto",($M$10-(+$M$10*T11)),IF(Q11="Probabilidad",AB10,""))),"")</f>
        <v>0.6</v>
      </c>
      <c r="AC11" s="131" t="str">
        <f t="shared" ref="AC11"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406</v>
      </c>
      <c r="AF11" s="133" t="s">
        <v>249</v>
      </c>
      <c r="AG11" s="135">
        <v>45291</v>
      </c>
      <c r="AH11" s="135">
        <v>45162</v>
      </c>
      <c r="AI11" s="133" t="s">
        <v>291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237" customHeight="1" x14ac:dyDescent="0.3">
      <c r="A12" s="216">
        <v>2</v>
      </c>
      <c r="B12" s="219" t="s">
        <v>132</v>
      </c>
      <c r="C12" s="219" t="s">
        <v>399</v>
      </c>
      <c r="D12" s="219" t="s">
        <v>401</v>
      </c>
      <c r="E12" s="231" t="s">
        <v>400</v>
      </c>
      <c r="F12" s="219" t="s">
        <v>123</v>
      </c>
      <c r="G12" s="239">
        <v>70</v>
      </c>
      <c r="H12" s="225" t="str">
        <f>IF(G12&lt;=0,"",IF(G12&lt;=2,"Muy Baja",IF(G12&lt;=24,"Baja",IF(G12&lt;=500,"Media",IF(G12&lt;=5000,"Alta","Muy Alta")))))</f>
        <v>Media</v>
      </c>
      <c r="I12" s="213">
        <f>IF(H12="","",IF(H12="Muy Baja",0.2,IF(H12="Baja",0.4,IF(H12="Media",0.6,IF(H12="Alta",0.8,IF(H12="Muy Alta",1,))))))</f>
        <v>0.6</v>
      </c>
      <c r="J12" s="228" t="s">
        <v>153</v>
      </c>
      <c r="K12" s="213" t="str">
        <f ca="1">IF(NOT(ISERROR(MATCH(J12,'Tabla Impacto'!$B$221:$B$223,0))),'Tabla Impacto'!$F$223&amp;"Por favor no seleccionar los criterios de impacto(Afectación Económica o presupuestal y Pérdida Reputacional)",J12)</f>
        <v xml:space="preserve">     El riesgo afecta la imagen de alguna área de la organización</v>
      </c>
      <c r="L12" s="225" t="str">
        <f ca="1">IF(OR(K12='Tabla Impacto'!$C$11,K12='Tabla Impacto'!$D$11),"Leve",IF(OR(K12='Tabla Impacto'!$C$12,K12='Tabla Impacto'!$D$12),"Menor",IF(OR(K12='Tabla Impacto'!$C$13,K12='Tabla Impacto'!$D$13),"Moderado",IF(OR(K12='Tabla Impacto'!$C$14,K12='Tabla Impacto'!$D$14),"Mayor",IF(OR(K12='Tabla Impacto'!$C$15,K12='Tabla Impacto'!$D$15),"Catastrófico","")))))</f>
        <v>Leve</v>
      </c>
      <c r="M12" s="213">
        <f ca="1">IF(L12="","",IF(L12="Leve",0.2,IF(L12="Menor",0.4,IF(L12="Moderado",0.6,IF(L12="Mayor",0.8,IF(L12="Catastrófico",1,))))))</f>
        <v>0.2</v>
      </c>
      <c r="N12" s="210" t="str">
        <f ca="1">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403</v>
      </c>
      <c r="Q12" s="125" t="str">
        <f>IF(OR(R12="Preventivo",R12="Detectivo"),"Probabilidad",IF(R12="Correctivo","Impacto",""))</f>
        <v>Probabilidad</v>
      </c>
      <c r="R12" s="126" t="s">
        <v>14</v>
      </c>
      <c r="S12" s="126" t="s">
        <v>9</v>
      </c>
      <c r="T12" s="127" t="str">
        <f>IF(AND(R12="Preventivo",S12="Automático"),"50%",IF(AND(R12="Preventivo",S12="Manual"),"40%",IF(AND(R12="Detectivo",S12="Automático"),"40%",IF(AND(R12="Detectivo",S12="Manual"),"30%",IF(AND(R12="Correctivo",S12="Automático"),"35%",IF(AND(R12="Correctivo",S12="Manual"),"25%",""))))))</f>
        <v>40%</v>
      </c>
      <c r="U12" s="126" t="s">
        <v>19</v>
      </c>
      <c r="V12" s="126" t="s">
        <v>22</v>
      </c>
      <c r="W12" s="126" t="s">
        <v>119</v>
      </c>
      <c r="X12" s="128">
        <f>IFERROR(IF(Q12="Probabilidad",(I12-(+I12*T12)),IF(Q12="Impacto",I12,"")),"")</f>
        <v>0.36</v>
      </c>
      <c r="Y12" s="129" t="str">
        <f>IFERROR(IF(X12="","",IF(X12&lt;=0.2,"Muy Baja",IF(X12&lt;=0.4,"Baja",IF(X12&lt;=0.6,"Media",IF(X12&lt;=0.8,"Alta","Muy Alta"))))),"")</f>
        <v>Baja</v>
      </c>
      <c r="Z12" s="130">
        <f>+X12</f>
        <v>0.36</v>
      </c>
      <c r="AA12" s="129" t="str">
        <f ca="1">IFERROR(IF(AB12="","",IF(AB12&lt;=0.2,"Leve",IF(AB12&lt;=0.4,"Menor",IF(AB12&lt;=0.6,"Moderado",IF(AB12&lt;=0.8,"Mayor","Catastrófico"))))),"")</f>
        <v>Leve</v>
      </c>
      <c r="AB12" s="130">
        <f ca="1">IFERROR(IF(Q12="Impacto",(M12-(+M12*T12)),IF(Q12="Probabilidad",M12,"")),"")</f>
        <v>0.2</v>
      </c>
      <c r="AC12" s="131" t="str">
        <f ca="1">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Bajo</v>
      </c>
      <c r="AD12" s="132" t="s">
        <v>136</v>
      </c>
      <c r="AE12" s="133" t="s">
        <v>407</v>
      </c>
      <c r="AF12" s="133" t="s">
        <v>404</v>
      </c>
      <c r="AG12" s="391">
        <v>45291</v>
      </c>
      <c r="AH12" s="391">
        <v>45166</v>
      </c>
      <c r="AI12" s="392" t="s">
        <v>408</v>
      </c>
      <c r="AJ12" s="393"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7"/>
      <c r="B13" s="220"/>
      <c r="C13" s="220"/>
      <c r="D13" s="220"/>
      <c r="E13" s="232"/>
      <c r="F13" s="220"/>
      <c r="G13" s="240"/>
      <c r="H13" s="226"/>
      <c r="I13" s="214"/>
      <c r="J13" s="229"/>
      <c r="K13" s="214">
        <f ca="1">IF(NOT(ISERROR(MATCH(J13,_xlfn.ANCHORARRAY(E24),0))),I26&amp;"Por favor no seleccionar los criterios de impacto",J13)</f>
        <v>0</v>
      </c>
      <c r="L13" s="226"/>
      <c r="M13" s="214"/>
      <c r="N13" s="211"/>
      <c r="O13" s="123">
        <v>2</v>
      </c>
      <c r="P13" s="124"/>
      <c r="Q13" s="125" t="str">
        <f>IF(OR(R13="Preventivo",R13="Detectivo"),"Probabilidad",IF(R13="Correctivo","Impacto",""))</f>
        <v/>
      </c>
      <c r="R13" s="126"/>
      <c r="S13" s="126"/>
      <c r="T13" s="127" t="str">
        <f t="shared" ref="T13:T17" si="5">IF(AND(R13="Preventivo",S13="Automático"),"50%",IF(AND(R13="Preventivo",S13="Manual"),"40%",IF(AND(R13="Detectivo",S13="Automático"),"40%",IF(AND(R13="Detectivo",S13="Manual"),"30%",IF(AND(R13="Correctivo",S13="Automático"),"35%",IF(AND(R13="Correctivo",S13="Manual"),"25%",""))))))</f>
        <v/>
      </c>
      <c r="U13" s="126"/>
      <c r="V13" s="126"/>
      <c r="W13" s="126"/>
      <c r="X13" s="128" t="str">
        <f>IFERROR(IF(AND(Q12="Probabilidad",Q13="Probabilidad"),(Z12-(+Z12*T13)),IF(Q13="Probabilidad",(I12-(+I12*T13)),IF(Q13="Impacto",Z12,""))),"")</f>
        <v/>
      </c>
      <c r="Y13" s="129" t="str">
        <f t="shared" si="1"/>
        <v/>
      </c>
      <c r="Z13" s="130" t="str">
        <f t="shared" ref="Z13:Z17" si="6">+X13</f>
        <v/>
      </c>
      <c r="AA13" s="129" t="str">
        <f t="shared" si="3"/>
        <v/>
      </c>
      <c r="AB13" s="130" t="str">
        <f>IFERROR(IF(AND(Q12="Impacto",Q13="Impacto"),(AB10-(+AB10*T13)),IF(Q13="Impacto",($M$12-(+$M$12*T13)),IF(Q13="Probabilidad",AB10,""))),"")</f>
        <v/>
      </c>
      <c r="AC13" s="131" t="str">
        <f t="shared" ref="AC13:AC14" si="7">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7"/>
      <c r="B14" s="220"/>
      <c r="C14" s="220"/>
      <c r="D14" s="220"/>
      <c r="E14" s="232"/>
      <c r="F14" s="220"/>
      <c r="G14" s="240"/>
      <c r="H14" s="226"/>
      <c r="I14" s="214"/>
      <c r="J14" s="229"/>
      <c r="K14" s="214">
        <f ca="1">IF(NOT(ISERROR(MATCH(J14,_xlfn.ANCHORARRAY(E25),0))),I27&amp;"Por favor no seleccionar los criterios de impacto",J14)</f>
        <v>0</v>
      </c>
      <c r="L14" s="226"/>
      <c r="M14" s="214"/>
      <c r="N14" s="211"/>
      <c r="O14" s="123">
        <v>3</v>
      </c>
      <c r="P14" s="124"/>
      <c r="Q14" s="125" t="str">
        <f>IF(OR(R14="Preventivo",R14="Detectivo"),"Probabilidad",IF(R14="Correctivo","Impacto",""))</f>
        <v/>
      </c>
      <c r="R14" s="126"/>
      <c r="S14" s="126"/>
      <c r="T14" s="127" t="str">
        <f t="shared" si="5"/>
        <v/>
      </c>
      <c r="U14" s="126"/>
      <c r="V14" s="126"/>
      <c r="W14" s="126"/>
      <c r="X14" s="128" t="str">
        <f>IFERROR(IF(AND(Q13="Probabilidad",Q14="Probabilidad"),(Z13-(+Z13*T14)),IF(AND(Q13="Impacto",Q14="Probabilidad"),(Z12-(+Z12*T14)),IF(Q14="Impacto",Z13,""))),"")</f>
        <v/>
      </c>
      <c r="Y14" s="129" t="str">
        <f t="shared" si="1"/>
        <v/>
      </c>
      <c r="Z14" s="130" t="str">
        <f t="shared" si="6"/>
        <v/>
      </c>
      <c r="AA14" s="129" t="str">
        <f t="shared" si="3"/>
        <v/>
      </c>
      <c r="AB14" s="130" t="str">
        <f>IFERROR(IF(AND(Q13="Impacto",Q14="Impacto"),(AB13-(+AB13*T14)),IF(AND(Q13="Probabilidad",Q14="Impacto"),(AB12-(+AB12*T14)),IF(Q14="Probabilidad",AB13,""))),"")</f>
        <v/>
      </c>
      <c r="AC14" s="131" t="str">
        <f t="shared" si="7"/>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40"/>
      <c r="H15" s="226"/>
      <c r="I15" s="214"/>
      <c r="J15" s="229"/>
      <c r="K15" s="214">
        <f ca="1">IF(NOT(ISERROR(MATCH(J15,_xlfn.ANCHORARRAY(E26),0))),I28&amp;"Por favor no seleccionar los criterios de impacto",J15)</f>
        <v>0</v>
      </c>
      <c r="L15" s="226"/>
      <c r="M15" s="214"/>
      <c r="N15" s="211"/>
      <c r="O15" s="123">
        <v>4</v>
      </c>
      <c r="P15" s="136"/>
      <c r="Q15" s="125" t="str">
        <f t="shared" ref="Q15:Q17" si="8">IF(OR(R15="Preventivo",R15="Detectivo"),"Probabilidad",IF(R15="Correctivo","Impacto",""))</f>
        <v/>
      </c>
      <c r="R15" s="126"/>
      <c r="S15" s="126"/>
      <c r="T15" s="127" t="str">
        <f t="shared" si="5"/>
        <v/>
      </c>
      <c r="U15" s="126"/>
      <c r="V15" s="126"/>
      <c r="W15" s="126"/>
      <c r="X15" s="128" t="str">
        <f t="shared" ref="X15:X17" si="9">IFERROR(IF(AND(Q14="Probabilidad",Q15="Probabilidad"),(Z14-(+Z14*T15)),IF(AND(Q14="Impacto",Q15="Probabilidad"),(Z13-(+Z13*T15)),IF(Q15="Impacto",Z14,""))),"")</f>
        <v/>
      </c>
      <c r="Y15" s="129" t="str">
        <f t="shared" si="1"/>
        <v/>
      </c>
      <c r="Z15" s="130" t="str">
        <f t="shared" si="6"/>
        <v/>
      </c>
      <c r="AA15" s="129" t="str">
        <f t="shared" si="3"/>
        <v/>
      </c>
      <c r="AB15" s="130" t="str">
        <f t="shared" ref="AB15:AB17" si="10">IFERROR(IF(AND(Q14="Impacto",Q15="Impacto"),(AB14-(+AB14*T15)),IF(AND(Q14="Probabilidad",Q15="Impacto"),(AB13-(+AB13*T15)),IF(Q15="Probabilidad",AB14,""))),"")</f>
        <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7"/>
      <c r="B16" s="220"/>
      <c r="C16" s="220"/>
      <c r="D16" s="220"/>
      <c r="E16" s="232"/>
      <c r="F16" s="220"/>
      <c r="G16" s="240"/>
      <c r="H16" s="226"/>
      <c r="I16" s="214"/>
      <c r="J16" s="229"/>
      <c r="K16" s="214">
        <f ca="1">IF(NOT(ISERROR(MATCH(J16,_xlfn.ANCHORARRAY(E27),0))),I29&amp;"Por favor no seleccionar los criterios de impacto",J16)</f>
        <v>0</v>
      </c>
      <c r="L16" s="226"/>
      <c r="M16" s="214"/>
      <c r="N16" s="211"/>
      <c r="O16" s="123">
        <v>5</v>
      </c>
      <c r="P16" s="124"/>
      <c r="Q16" s="125" t="str">
        <f t="shared" si="8"/>
        <v/>
      </c>
      <c r="R16" s="126"/>
      <c r="S16" s="126"/>
      <c r="T16" s="127" t="str">
        <f t="shared" si="5"/>
        <v/>
      </c>
      <c r="U16" s="126"/>
      <c r="V16" s="126"/>
      <c r="W16" s="126"/>
      <c r="X16" s="128" t="str">
        <f t="shared" si="9"/>
        <v/>
      </c>
      <c r="Y16" s="129" t="str">
        <f t="shared" si="1"/>
        <v/>
      </c>
      <c r="Z16" s="130" t="str">
        <f t="shared" si="6"/>
        <v/>
      </c>
      <c r="AA16" s="129" t="str">
        <f t="shared" si="3"/>
        <v/>
      </c>
      <c r="AB16" s="130" t="str">
        <f t="shared" si="10"/>
        <v/>
      </c>
      <c r="AC16" s="131" t="str">
        <f t="shared" ref="AC16:AC17" si="1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8"/>
      <c r="B17" s="221"/>
      <c r="C17" s="221"/>
      <c r="D17" s="221"/>
      <c r="E17" s="233"/>
      <c r="F17" s="221"/>
      <c r="G17" s="241"/>
      <c r="H17" s="227"/>
      <c r="I17" s="215"/>
      <c r="J17" s="230"/>
      <c r="K17" s="215">
        <f ca="1">IF(NOT(ISERROR(MATCH(J17,_xlfn.ANCHORARRAY(E28),0))),I30&amp;"Por favor no seleccionar los criterios de impacto",J17)</f>
        <v>0</v>
      </c>
      <c r="L17" s="227"/>
      <c r="M17" s="215"/>
      <c r="N17" s="212"/>
      <c r="O17" s="123">
        <v>6</v>
      </c>
      <c r="P17" s="124"/>
      <c r="Q17" s="125" t="str">
        <f t="shared" si="8"/>
        <v/>
      </c>
      <c r="R17" s="126"/>
      <c r="S17" s="126"/>
      <c r="T17" s="127" t="str">
        <f t="shared" si="5"/>
        <v/>
      </c>
      <c r="U17" s="126"/>
      <c r="V17" s="126"/>
      <c r="W17" s="126"/>
      <c r="X17" s="128" t="str">
        <f t="shared" si="9"/>
        <v/>
      </c>
      <c r="Y17" s="129" t="str">
        <f t="shared" si="1"/>
        <v/>
      </c>
      <c r="Z17" s="130" t="str">
        <f t="shared" si="6"/>
        <v/>
      </c>
      <c r="AA17" s="129" t="str">
        <f t="shared" si="3"/>
        <v/>
      </c>
      <c r="AB17" s="130" t="str">
        <f t="shared" si="10"/>
        <v/>
      </c>
      <c r="AC17" s="131" t="str">
        <f t="shared" si="11"/>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v>3</v>
      </c>
      <c r="B18" s="219"/>
      <c r="C18" s="219"/>
      <c r="D18" s="219"/>
      <c r="E18" s="231"/>
      <c r="F18" s="219"/>
      <c r="G18" s="222"/>
      <c r="H18" s="225" t="str">
        <f>IF(G18&lt;=0,"",IF(G18&lt;=2,"Muy Baja",IF(G18&lt;=24,"Baja",IF(G18&lt;=500,"Media",IF(G18&lt;=5000,"Alta","Muy Alta")))))</f>
        <v/>
      </c>
      <c r="I18" s="213" t="str">
        <f>IF(H18="","",IF(H18="Muy Baja",0.2,IF(H18="Baja",0.4,IF(H18="Media",0.6,IF(H18="Alta",0.8,IF(H18="Muy Alta",1,))))))</f>
        <v/>
      </c>
      <c r="J18" s="228"/>
      <c r="K18" s="213">
        <f ca="1">IF(NOT(ISERROR(MATCH(J18,'Tabla Impacto'!$B$221:$B$223,0))),'Tabla Impacto'!$F$223&amp;"Por favor no seleccionar los criterios de impacto(Afectación Económica o presupuestal y Pérdida Reputacional)",J18)</f>
        <v>0</v>
      </c>
      <c r="L18" s="225" t="str">
        <f ca="1">IF(OR(K18='Tabla Impacto'!$C$11,K18='Tabla Impacto'!$D$11),"Leve",IF(OR(K18='Tabla Impacto'!$C$12,K18='Tabla Impacto'!$D$12),"Menor",IF(OR(K18='Tabla Impacto'!$C$13,K18='Tabla Impacto'!$D$13),"Moderado",IF(OR(K18='Tabla Impacto'!$C$14,K18='Tabla Impacto'!$D$14),"Mayor",IF(OR(K18='Tabla Impacto'!$C$15,K18='Tabla Impacto'!$D$15),"Catastrófico","")))))</f>
        <v/>
      </c>
      <c r="M18" s="213" t="str">
        <f ca="1">IF(L18="","",IF(L18="Leve",0.2,IF(L18="Menor",0.4,IF(L18="Moderado",0.6,IF(L18="Mayor",0.8,IF(L18="Catastrófico",1,))))))</f>
        <v/>
      </c>
      <c r="N18" s="210" t="str">
        <f ca="1">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
      </c>
      <c r="O18" s="123">
        <v>1</v>
      </c>
      <c r="P18" s="124"/>
      <c r="Q18" s="125" t="str">
        <f>IF(OR(R18="Preventivo",R18="Detectivo"),"Probabilidad",IF(R18="Correctivo","Impacto",""))</f>
        <v/>
      </c>
      <c r="R18" s="126"/>
      <c r="S18" s="126"/>
      <c r="T18" s="127" t="str">
        <f>IF(AND(R18="Preventivo",S18="Automático"),"50%",IF(AND(R18="Preventivo",S18="Manual"),"40%",IF(AND(R18="Detectivo",S18="Automático"),"40%",IF(AND(R18="Detectivo",S18="Manual"),"30%",IF(AND(R18="Correctivo",S18="Automático"),"35%",IF(AND(R18="Correctivo",S18="Manual"),"25%",""))))))</f>
        <v/>
      </c>
      <c r="U18" s="126"/>
      <c r="V18" s="126"/>
      <c r="W18" s="126"/>
      <c r="X18" s="128" t="str">
        <f>IFERROR(IF(Q18="Probabilidad",(I18-(+I18*T18)),IF(Q18="Impacto",I18,"")),"")</f>
        <v/>
      </c>
      <c r="Y18" s="129" t="str">
        <f>IFERROR(IF(X18="","",IF(X18&lt;=0.2,"Muy Baja",IF(X18&lt;=0.4,"Baja",IF(X18&lt;=0.6,"Media",IF(X18&lt;=0.8,"Alta","Muy Alta"))))),"")</f>
        <v/>
      </c>
      <c r="Z18" s="130" t="str">
        <f>+X18</f>
        <v/>
      </c>
      <c r="AA18" s="129" t="str">
        <f>IFERROR(IF(AB18="","",IF(AB18&lt;=0.2,"Leve",IF(AB18&lt;=0.4,"Menor",IF(AB18&lt;=0.6,"Moderado",IF(AB18&lt;=0.8,"Mayor","Catastrófico"))))),"")</f>
        <v/>
      </c>
      <c r="AB18" s="130" t="str">
        <f>IFERROR(IF(Q18="Impacto",(M18-(+M18*T18)),IF(Q18="Probabilidad",M18,"")),"")</f>
        <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7"/>
      <c r="B19" s="220"/>
      <c r="C19" s="220"/>
      <c r="D19" s="220"/>
      <c r="E19" s="232"/>
      <c r="F19" s="220"/>
      <c r="G19" s="223"/>
      <c r="H19" s="226"/>
      <c r="I19" s="214"/>
      <c r="J19" s="229"/>
      <c r="K19" s="214">
        <f t="shared" ref="K19:K23" ca="1" si="12">IF(NOT(ISERROR(MATCH(J19,_xlfn.ANCHORARRAY(E30),0))),I32&amp;"Por favor no seleccionar los criterios de impacto",J19)</f>
        <v>0</v>
      </c>
      <c r="L19" s="226"/>
      <c r="M19" s="214"/>
      <c r="N19" s="211"/>
      <c r="O19" s="123">
        <v>2</v>
      </c>
      <c r="P19" s="124"/>
      <c r="Q19" s="125" t="str">
        <f>IF(OR(R19="Preventivo",R19="Detectivo"),"Probabilidad",IF(R19="Correctivo","Impacto",""))</f>
        <v/>
      </c>
      <c r="R19" s="126"/>
      <c r="S19" s="126"/>
      <c r="T19" s="127" t="str">
        <f t="shared" ref="T19:T23" si="13">IF(AND(R19="Preventivo",S19="Automático"),"50%",IF(AND(R19="Preventivo",S19="Manual"),"40%",IF(AND(R19="Detectivo",S19="Automático"),"40%",IF(AND(R19="Detectivo",S19="Manual"),"30%",IF(AND(R19="Correctivo",S19="Automático"),"35%",IF(AND(R19="Correctivo",S19="Manual"),"25%",""))))))</f>
        <v/>
      </c>
      <c r="U19" s="126"/>
      <c r="V19" s="126"/>
      <c r="W19" s="126"/>
      <c r="X19" s="137" t="str">
        <f>IFERROR(IF(AND(Q18="Probabilidad",Q19="Probabilidad"),(Z18-(+Z18*T19)),IF(Q19="Probabilidad",(I18-(+I18*T19)),IF(Q19="Impacto",Z18,""))),"")</f>
        <v/>
      </c>
      <c r="Y19" s="129" t="str">
        <f t="shared" si="1"/>
        <v/>
      </c>
      <c r="Z19" s="130" t="str">
        <f t="shared" ref="Z19:Z23" si="14">+X19</f>
        <v/>
      </c>
      <c r="AA19" s="129" t="str">
        <f t="shared" si="3"/>
        <v/>
      </c>
      <c r="AB19" s="130" t="str">
        <f>IFERROR(IF(AND(Q18="Impacto",Q19="Impacto"),(AB12-(+AB12*T19)),IF(Q19="Impacto",($M$18-(+$M$18*T19)),IF(Q19="Probabilidad",AB12,""))),"")</f>
        <v/>
      </c>
      <c r="AC19" s="131" t="str">
        <f t="shared" ref="AC19:AC20" si="15">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7"/>
      <c r="B20" s="220"/>
      <c r="C20" s="220"/>
      <c r="D20" s="220"/>
      <c r="E20" s="232"/>
      <c r="F20" s="220"/>
      <c r="G20" s="223"/>
      <c r="H20" s="226"/>
      <c r="I20" s="214"/>
      <c r="J20" s="229"/>
      <c r="K20" s="214">
        <f t="shared" ca="1" si="12"/>
        <v>0</v>
      </c>
      <c r="L20" s="226"/>
      <c r="M20" s="214"/>
      <c r="N20" s="211"/>
      <c r="O20" s="123">
        <v>3</v>
      </c>
      <c r="P20" s="136"/>
      <c r="Q20" s="125" t="str">
        <f>IF(OR(R20="Preventivo",R20="Detectivo"),"Probabilidad",IF(R20="Correctivo","Impacto",""))</f>
        <v/>
      </c>
      <c r="R20" s="126"/>
      <c r="S20" s="126"/>
      <c r="T20" s="127" t="str">
        <f t="shared" si="13"/>
        <v/>
      </c>
      <c r="U20" s="126"/>
      <c r="V20" s="126"/>
      <c r="W20" s="126"/>
      <c r="X20" s="128" t="str">
        <f>IFERROR(IF(AND(Q19="Probabilidad",Q20="Probabilidad"),(Z19-(+Z19*T20)),IF(AND(Q19="Impacto",Q20="Probabilidad"),(Z18-(+Z18*T20)),IF(Q20="Impacto",Z19,""))),"")</f>
        <v/>
      </c>
      <c r="Y20" s="129" t="str">
        <f t="shared" si="1"/>
        <v/>
      </c>
      <c r="Z20" s="130" t="str">
        <f t="shared" si="14"/>
        <v/>
      </c>
      <c r="AA20" s="129" t="str">
        <f t="shared" si="3"/>
        <v/>
      </c>
      <c r="AB20" s="130" t="str">
        <f>IFERROR(IF(AND(Q19="Impacto",Q20="Impacto"),(AB19-(+AB19*T20)),IF(AND(Q19="Probabilidad",Q20="Impacto"),(AB18-(+AB18*T20)),IF(Q20="Probabilidad",AB19,""))),"")</f>
        <v/>
      </c>
      <c r="AC20" s="131" t="str">
        <f t="shared" si="15"/>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 t="shared" ca="1" si="12"/>
        <v>0</v>
      </c>
      <c r="L21" s="226"/>
      <c r="M21" s="214"/>
      <c r="N21" s="211"/>
      <c r="O21" s="123">
        <v>4</v>
      </c>
      <c r="P21" s="124"/>
      <c r="Q21" s="125" t="str">
        <f t="shared" ref="Q21:Q23" si="16">IF(OR(R21="Preventivo",R21="Detectivo"),"Probabilidad",IF(R21="Correctivo","Impacto",""))</f>
        <v/>
      </c>
      <c r="R21" s="126"/>
      <c r="S21" s="126"/>
      <c r="T21" s="127" t="str">
        <f t="shared" si="13"/>
        <v/>
      </c>
      <c r="U21" s="126"/>
      <c r="V21" s="126"/>
      <c r="W21" s="126"/>
      <c r="X21" s="128" t="str">
        <f t="shared" ref="X21:X23" si="17">IFERROR(IF(AND(Q20="Probabilidad",Q21="Probabilidad"),(Z20-(+Z20*T21)),IF(AND(Q20="Impacto",Q21="Probabilidad"),(Z19-(+Z19*T21)),IF(Q21="Impacto",Z20,""))),"")</f>
        <v/>
      </c>
      <c r="Y21" s="129" t="str">
        <f t="shared" si="1"/>
        <v/>
      </c>
      <c r="Z21" s="130" t="str">
        <f t="shared" si="14"/>
        <v/>
      </c>
      <c r="AA21" s="129" t="str">
        <f t="shared" si="3"/>
        <v/>
      </c>
      <c r="AB21" s="130" t="str">
        <f t="shared" ref="AB21:AB23" si="18">IFERROR(IF(AND(Q20="Impacto",Q21="Impacto"),(AB20-(+AB20*T21)),IF(AND(Q20="Probabilidad",Q21="Impacto"),(AB19-(+AB19*T21)),IF(Q21="Probabilidad",AB20,""))),"")</f>
        <v/>
      </c>
      <c r="AC21" s="131"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7"/>
      <c r="B22" s="220"/>
      <c r="C22" s="220"/>
      <c r="D22" s="220"/>
      <c r="E22" s="232"/>
      <c r="F22" s="220"/>
      <c r="G22" s="223"/>
      <c r="H22" s="226"/>
      <c r="I22" s="214"/>
      <c r="J22" s="229"/>
      <c r="K22" s="214">
        <f t="shared" ca="1" si="12"/>
        <v>0</v>
      </c>
      <c r="L22" s="226"/>
      <c r="M22" s="214"/>
      <c r="N22" s="211"/>
      <c r="O22" s="123">
        <v>5</v>
      </c>
      <c r="P22" s="124"/>
      <c r="Q22" s="125" t="str">
        <f t="shared" si="16"/>
        <v/>
      </c>
      <c r="R22" s="126"/>
      <c r="S22" s="126"/>
      <c r="T22" s="127" t="str">
        <f t="shared" si="13"/>
        <v/>
      </c>
      <c r="U22" s="126"/>
      <c r="V22" s="126"/>
      <c r="W22" s="126"/>
      <c r="X22" s="128" t="str">
        <f t="shared" si="17"/>
        <v/>
      </c>
      <c r="Y22" s="129" t="str">
        <f t="shared" si="1"/>
        <v/>
      </c>
      <c r="Z22" s="130" t="str">
        <f t="shared" si="14"/>
        <v/>
      </c>
      <c r="AA22" s="129" t="str">
        <f t="shared" si="3"/>
        <v/>
      </c>
      <c r="AB22" s="130" t="str">
        <f t="shared" si="18"/>
        <v/>
      </c>
      <c r="AC22" s="131" t="str">
        <f t="shared" ref="AC22:AC23" si="19">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8"/>
      <c r="B23" s="221"/>
      <c r="C23" s="221"/>
      <c r="D23" s="221"/>
      <c r="E23" s="233"/>
      <c r="F23" s="221"/>
      <c r="G23" s="224"/>
      <c r="H23" s="227"/>
      <c r="I23" s="215"/>
      <c r="J23" s="230"/>
      <c r="K23" s="215">
        <f t="shared" ca="1" si="12"/>
        <v>0</v>
      </c>
      <c r="L23" s="227"/>
      <c r="M23" s="215"/>
      <c r="N23" s="212"/>
      <c r="O23" s="123">
        <v>6</v>
      </c>
      <c r="P23" s="124"/>
      <c r="Q23" s="125" t="str">
        <f t="shared" si="16"/>
        <v/>
      </c>
      <c r="R23" s="126"/>
      <c r="S23" s="126"/>
      <c r="T23" s="127" t="str">
        <f t="shared" si="13"/>
        <v/>
      </c>
      <c r="U23" s="126"/>
      <c r="V23" s="126"/>
      <c r="W23" s="126"/>
      <c r="X23" s="128" t="str">
        <f t="shared" si="17"/>
        <v/>
      </c>
      <c r="Y23" s="129" t="str">
        <f t="shared" si="1"/>
        <v/>
      </c>
      <c r="Z23" s="130" t="str">
        <f t="shared" si="14"/>
        <v/>
      </c>
      <c r="AA23" s="129" t="str">
        <f t="shared" si="3"/>
        <v/>
      </c>
      <c r="AB23" s="130" t="str">
        <f t="shared" si="18"/>
        <v/>
      </c>
      <c r="AC23" s="131" t="str">
        <f t="shared" si="19"/>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v>4</v>
      </c>
      <c r="B24" s="219"/>
      <c r="C24" s="219"/>
      <c r="D24" s="219"/>
      <c r="E24" s="231"/>
      <c r="F24" s="219"/>
      <c r="G24" s="222"/>
      <c r="H24" s="225" t="str">
        <f>IF(G24&lt;=0,"",IF(G24&lt;=2,"Muy Baja",IF(G24&lt;=24,"Baja",IF(G24&lt;=500,"Media",IF(G24&lt;=5000,"Alta","Muy Alta")))))</f>
        <v/>
      </c>
      <c r="I24" s="213" t="str">
        <f>IF(H24="","",IF(H24="Muy Baja",0.2,IF(H24="Baja",0.4,IF(H24="Media",0.6,IF(H24="Alta",0.8,IF(H24="Muy Alta",1,))))))</f>
        <v/>
      </c>
      <c r="J24" s="228"/>
      <c r="K24" s="213">
        <f ca="1">IF(NOT(ISERROR(MATCH(J24,'Tabla Impacto'!$B$221:$B$223,0))),'Tabla Impacto'!$F$223&amp;"Por favor no seleccionar los criterios de impacto(Afectación Económica o presupuestal y Pérdida Reputacional)",J24)</f>
        <v>0</v>
      </c>
      <c r="L24" s="225" t="str">
        <f ca="1">IF(OR(K24='Tabla Impacto'!$C$11,K24='Tabla Impacto'!$D$11),"Leve",IF(OR(K24='Tabla Impacto'!$C$12,K24='Tabla Impacto'!$D$12),"Menor",IF(OR(K24='Tabla Impacto'!$C$13,K24='Tabla Impacto'!$D$13),"Moderado",IF(OR(K24='Tabla Impacto'!$C$14,K24='Tabla Impacto'!$D$14),"Mayor",IF(OR(K24='Tabla Impacto'!$C$15,K24='Tabla Impacto'!$D$15),"Catastrófico","")))))</f>
        <v/>
      </c>
      <c r="M24" s="213" t="str">
        <f ca="1">IF(L24="","",IF(L24="Leve",0.2,IF(L24="Menor",0.4,IF(L24="Moderado",0.6,IF(L24="Mayor",0.8,IF(L24="Catastrófico",1,))))))</f>
        <v/>
      </c>
      <c r="N24" s="210"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23">
        <v>1</v>
      </c>
      <c r="P24" s="124"/>
      <c r="Q24" s="125" t="str">
        <f>IF(OR(R24="Preventivo",R24="Detectivo"),"Probabilidad",IF(R24="Correctivo","Impacto",""))</f>
        <v/>
      </c>
      <c r="R24" s="126"/>
      <c r="S24" s="126"/>
      <c r="T24" s="127" t="str">
        <f>IF(AND(R24="Preventivo",S24="Automático"),"50%",IF(AND(R24="Preventivo",S24="Manual"),"40%",IF(AND(R24="Detectivo",S24="Automático"),"40%",IF(AND(R24="Detectivo",S24="Manual"),"30%",IF(AND(R24="Correctivo",S24="Automático"),"35%",IF(AND(R24="Correctivo",S24="Manual"),"25%",""))))))</f>
        <v/>
      </c>
      <c r="U24" s="126"/>
      <c r="V24" s="126"/>
      <c r="W24" s="126"/>
      <c r="X24" s="128" t="str">
        <f>IFERROR(IF(Q24="Probabilidad",(I24-(+I24*T24)),IF(Q24="Impacto",I24,"")),"")</f>
        <v/>
      </c>
      <c r="Y24" s="129" t="str">
        <f>IFERROR(IF(X24="","",IF(X24&lt;=0.2,"Muy Baja",IF(X24&lt;=0.4,"Baja",IF(X24&lt;=0.6,"Media",IF(X24&lt;=0.8,"Alta","Muy Alta"))))),"")</f>
        <v/>
      </c>
      <c r="Z24" s="130" t="str">
        <f>+X24</f>
        <v/>
      </c>
      <c r="AA24" s="129" t="str">
        <f>IFERROR(IF(AB24="","",IF(AB24&lt;=0.2,"Leve",IF(AB24&lt;=0.4,"Menor",IF(AB24&lt;=0.6,"Moderado",IF(AB24&lt;=0.8,"Mayor","Catastrófico"))))),"")</f>
        <v/>
      </c>
      <c r="AB24" s="130" t="str">
        <f>IFERROR(IF(Q24="Impacto",(M24-(+M24*T24)),IF(Q24="Probabilidad",M24,"")),"")</f>
        <v/>
      </c>
      <c r="AC24" s="131"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7"/>
      <c r="B25" s="220"/>
      <c r="C25" s="220"/>
      <c r="D25" s="220"/>
      <c r="E25" s="232"/>
      <c r="F25" s="220"/>
      <c r="G25" s="223"/>
      <c r="H25" s="226"/>
      <c r="I25" s="214"/>
      <c r="J25" s="229"/>
      <c r="K25" s="214">
        <f t="shared" ref="K25:K29" ca="1" si="20">IF(NOT(ISERROR(MATCH(J25,_xlfn.ANCHORARRAY(E36),0))),I38&amp;"Por favor no seleccionar los criterios de impacto",J25)</f>
        <v>0</v>
      </c>
      <c r="L25" s="226"/>
      <c r="M25" s="214"/>
      <c r="N25" s="211"/>
      <c r="O25" s="123">
        <v>2</v>
      </c>
      <c r="P25" s="124"/>
      <c r="Q25" s="125" t="str">
        <f>IF(OR(R25="Preventivo",R25="Detectivo"),"Probabilidad",IF(R25="Correctivo","Impacto",""))</f>
        <v/>
      </c>
      <c r="R25" s="126"/>
      <c r="S25" s="126"/>
      <c r="T25" s="127" t="str">
        <f t="shared" ref="T25:T29" si="21">IF(AND(R25="Preventivo",S25="Automático"),"50%",IF(AND(R25="Preventivo",S25="Manual"),"40%",IF(AND(R25="Detectivo",S25="Automático"),"40%",IF(AND(R25="Detectivo",S25="Manual"),"30%",IF(AND(R25="Correctivo",S25="Automático"),"35%",IF(AND(R25="Correctivo",S25="Manual"),"25%",""))))))</f>
        <v/>
      </c>
      <c r="U25" s="126"/>
      <c r="V25" s="126"/>
      <c r="W25" s="126"/>
      <c r="X25" s="128" t="str">
        <f>IFERROR(IF(AND(Q24="Probabilidad",Q25="Probabilidad"),(Z24-(+Z24*T25)),IF(Q25="Probabilidad",(I24-(+I24*T25)),IF(Q25="Impacto",Z24,""))),"")</f>
        <v/>
      </c>
      <c r="Y25" s="129" t="str">
        <f t="shared" si="1"/>
        <v/>
      </c>
      <c r="Z25" s="130" t="str">
        <f t="shared" ref="Z25:Z29" si="22">+X25</f>
        <v/>
      </c>
      <c r="AA25" s="129" t="str">
        <f t="shared" si="3"/>
        <v/>
      </c>
      <c r="AB25" s="130" t="str">
        <f>IFERROR(IF(AND(Q24="Impacto",Q25="Impacto"),(AB18-(+AB18*T25)),IF(Q25="Impacto",($M$24-(+$M$24*T25)),IF(Q25="Probabilidad",AB18,""))),"")</f>
        <v/>
      </c>
      <c r="AC25" s="131" t="str">
        <f t="shared" ref="AC25:AC26" si="23">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7"/>
      <c r="B26" s="220"/>
      <c r="C26" s="220"/>
      <c r="D26" s="220"/>
      <c r="E26" s="232"/>
      <c r="F26" s="220"/>
      <c r="G26" s="223"/>
      <c r="H26" s="226"/>
      <c r="I26" s="214"/>
      <c r="J26" s="229"/>
      <c r="K26" s="214">
        <f t="shared" ca="1" si="20"/>
        <v>0</v>
      </c>
      <c r="L26" s="226"/>
      <c r="M26" s="214"/>
      <c r="N26" s="211"/>
      <c r="O26" s="123">
        <v>3</v>
      </c>
      <c r="P26" s="136"/>
      <c r="Q26" s="125" t="str">
        <f>IF(OR(R26="Preventivo",R26="Detectivo"),"Probabilidad",IF(R26="Correctivo","Impacto",""))</f>
        <v/>
      </c>
      <c r="R26" s="126"/>
      <c r="S26" s="126"/>
      <c r="T26" s="127" t="str">
        <f t="shared" si="21"/>
        <v/>
      </c>
      <c r="U26" s="126"/>
      <c r="V26" s="126"/>
      <c r="W26" s="126"/>
      <c r="X26" s="128" t="str">
        <f>IFERROR(IF(AND(Q25="Probabilidad",Q26="Probabilidad"),(Z25-(+Z25*T26)),IF(AND(Q25="Impacto",Q26="Probabilidad"),(Z24-(+Z24*T26)),IF(Q26="Impacto",Z25,""))),"")</f>
        <v/>
      </c>
      <c r="Y26" s="129" t="str">
        <f t="shared" si="1"/>
        <v/>
      </c>
      <c r="Z26" s="130" t="str">
        <f t="shared" si="22"/>
        <v/>
      </c>
      <c r="AA26" s="129" t="str">
        <f t="shared" si="3"/>
        <v/>
      </c>
      <c r="AB26" s="130" t="str">
        <f>IFERROR(IF(AND(Q25="Impacto",Q26="Impacto"),(AB25-(+AB25*T26)),IF(AND(Q25="Probabilidad",Q26="Impacto"),(AB24-(+AB24*T26)),IF(Q26="Probabilidad",AB25,""))),"")</f>
        <v/>
      </c>
      <c r="AC26" s="131" t="str">
        <f t="shared" si="23"/>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ca="1" si="20"/>
        <v>0</v>
      </c>
      <c r="L27" s="226"/>
      <c r="M27" s="214"/>
      <c r="N27" s="211"/>
      <c r="O27" s="123">
        <v>4</v>
      </c>
      <c r="P27" s="124"/>
      <c r="Q27" s="125" t="str">
        <f t="shared" ref="Q27:Q29" si="24">IF(OR(R27="Preventivo",R27="Detectivo"),"Probabilidad",IF(R27="Correctivo","Impacto",""))</f>
        <v/>
      </c>
      <c r="R27" s="126"/>
      <c r="S27" s="126"/>
      <c r="T27" s="127" t="str">
        <f t="shared" si="21"/>
        <v/>
      </c>
      <c r="U27" s="126"/>
      <c r="V27" s="126"/>
      <c r="W27" s="126"/>
      <c r="X27" s="128" t="str">
        <f t="shared" ref="X27:X29" si="25">IFERROR(IF(AND(Q26="Probabilidad",Q27="Probabilidad"),(Z26-(+Z26*T27)),IF(AND(Q26="Impacto",Q27="Probabilidad"),(Z25-(+Z25*T27)),IF(Q27="Impacto",Z26,""))),"")</f>
        <v/>
      </c>
      <c r="Y27" s="129" t="str">
        <f t="shared" si="1"/>
        <v/>
      </c>
      <c r="Z27" s="130" t="str">
        <f t="shared" si="22"/>
        <v/>
      </c>
      <c r="AA27" s="129" t="str">
        <f t="shared" si="3"/>
        <v/>
      </c>
      <c r="AB27" s="130" t="str">
        <f t="shared" ref="AB27:AB29" si="26">IFERROR(IF(AND(Q26="Impacto",Q27="Impacto"),(AB26-(+AB26*T27)),IF(AND(Q26="Probabilidad",Q27="Impacto"),(AB25-(+AB25*T27)),IF(Q27="Probabilidad",AB26,""))),"")</f>
        <v/>
      </c>
      <c r="AC27" s="131"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7"/>
      <c r="B28" s="220"/>
      <c r="C28" s="220"/>
      <c r="D28" s="220"/>
      <c r="E28" s="232"/>
      <c r="F28" s="220"/>
      <c r="G28" s="223"/>
      <c r="H28" s="226"/>
      <c r="I28" s="214"/>
      <c r="J28" s="229"/>
      <c r="K28" s="214">
        <f t="shared" ca="1" si="20"/>
        <v>0</v>
      </c>
      <c r="L28" s="226"/>
      <c r="M28" s="214"/>
      <c r="N28" s="211"/>
      <c r="O28" s="123">
        <v>5</v>
      </c>
      <c r="P28" s="124"/>
      <c r="Q28" s="125" t="str">
        <f t="shared" si="24"/>
        <v/>
      </c>
      <c r="R28" s="126"/>
      <c r="S28" s="126"/>
      <c r="T28" s="127" t="str">
        <f t="shared" si="21"/>
        <v/>
      </c>
      <c r="U28" s="126"/>
      <c r="V28" s="126"/>
      <c r="W28" s="126"/>
      <c r="X28" s="137" t="str">
        <f t="shared" si="25"/>
        <v/>
      </c>
      <c r="Y28" s="129" t="str">
        <f>IFERROR(IF(X28="","",IF(X28&lt;=0.2,"Muy Baja",IF(X28&lt;=0.4,"Baja",IF(X28&lt;=0.6,"Media",IF(X28&lt;=0.8,"Alta","Muy Alta"))))),"")</f>
        <v/>
      </c>
      <c r="Z28" s="130" t="str">
        <f t="shared" si="22"/>
        <v/>
      </c>
      <c r="AA28" s="129" t="str">
        <f t="shared" si="3"/>
        <v/>
      </c>
      <c r="AB28" s="130" t="str">
        <f t="shared" si="26"/>
        <v/>
      </c>
      <c r="AC28" s="131" t="str">
        <f t="shared" ref="AC28:AC29" si="27">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8"/>
      <c r="B29" s="221"/>
      <c r="C29" s="221"/>
      <c r="D29" s="221"/>
      <c r="E29" s="233"/>
      <c r="F29" s="221"/>
      <c r="G29" s="224"/>
      <c r="H29" s="227"/>
      <c r="I29" s="215"/>
      <c r="J29" s="230"/>
      <c r="K29" s="215">
        <f t="shared" ca="1" si="20"/>
        <v>0</v>
      </c>
      <c r="L29" s="227"/>
      <c r="M29" s="215"/>
      <c r="N29" s="212"/>
      <c r="O29" s="123">
        <v>6</v>
      </c>
      <c r="P29" s="124"/>
      <c r="Q29" s="125" t="str">
        <f t="shared" si="24"/>
        <v/>
      </c>
      <c r="R29" s="126"/>
      <c r="S29" s="126"/>
      <c r="T29" s="127" t="str">
        <f t="shared" si="21"/>
        <v/>
      </c>
      <c r="U29" s="126"/>
      <c r="V29" s="126"/>
      <c r="W29" s="126"/>
      <c r="X29" s="128" t="str">
        <f t="shared" si="25"/>
        <v/>
      </c>
      <c r="Y29" s="129" t="str">
        <f t="shared" si="1"/>
        <v/>
      </c>
      <c r="Z29" s="130" t="str">
        <f t="shared" si="22"/>
        <v/>
      </c>
      <c r="AA29" s="129" t="str">
        <f t="shared" si="3"/>
        <v/>
      </c>
      <c r="AB29" s="130" t="str">
        <f t="shared" si="26"/>
        <v/>
      </c>
      <c r="AC29" s="131" t="str">
        <f t="shared" si="27"/>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v>5</v>
      </c>
      <c r="B30" s="219"/>
      <c r="C30" s="219"/>
      <c r="D30" s="219"/>
      <c r="E30" s="231"/>
      <c r="F30" s="219"/>
      <c r="G30" s="222"/>
      <c r="H30" s="225" t="str">
        <f>IF(G30&lt;=0,"",IF(G30&lt;=2,"Muy Baja",IF(G30&lt;=24,"Baja",IF(G30&lt;=500,"Media",IF(G30&lt;=5000,"Alta","Muy Alta")))))</f>
        <v/>
      </c>
      <c r="I30" s="213" t="str">
        <f>IF(H30="","",IF(H30="Muy Baja",0.2,IF(H30="Baja",0.4,IF(H30="Media",0.6,IF(H30="Alta",0.8,IF(H30="Muy Alta",1,))))))</f>
        <v/>
      </c>
      <c r="J30" s="228"/>
      <c r="K30" s="213">
        <f ca="1">IF(NOT(ISERROR(MATCH(J30,'Tabla Impacto'!$B$221:$B$223,0))),'Tabla Impacto'!$F$223&amp;"Por favor no seleccionar los criterios de impacto(Afectación Económica o presupuestal y Pérdida Reputacional)",J30)</f>
        <v>0</v>
      </c>
      <c r="L30" s="225" t="str">
        <f ca="1">IF(OR(K30='Tabla Impacto'!$C$11,K30='Tabla Impacto'!$D$11),"Leve",IF(OR(K30='Tabla Impacto'!$C$12,K30='Tabla Impacto'!$D$12),"Menor",IF(OR(K30='Tabla Impacto'!$C$13,K30='Tabla Impacto'!$D$13),"Moderado",IF(OR(K30='Tabla Impacto'!$C$14,K30='Tabla Impacto'!$D$14),"Mayor",IF(OR(K30='Tabla Impacto'!$C$15,K30='Tabla Impacto'!$D$15),"Catastrófico","")))))</f>
        <v/>
      </c>
      <c r="M30" s="213" t="str">
        <f ca="1">IF(L30="","",IF(L30="Leve",0.2,IF(L30="Menor",0.4,IF(L30="Moderado",0.6,IF(L30="Mayor",0.8,IF(L30="Catastrófico",1,))))))</f>
        <v/>
      </c>
      <c r="N30" s="210"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23">
        <v>1</v>
      </c>
      <c r="P30" s="124"/>
      <c r="Q30" s="125" t="str">
        <f>IF(OR(R30="Preventivo",R30="Detectivo"),"Probabilidad",IF(R30="Correctivo","Impacto",""))</f>
        <v/>
      </c>
      <c r="R30" s="126"/>
      <c r="S30" s="126"/>
      <c r="T30" s="127" t="str">
        <f>IF(AND(R30="Preventivo",S30="Automático"),"50%",IF(AND(R30="Preventivo",S30="Manual"),"40%",IF(AND(R30="Detectivo",S30="Automático"),"40%",IF(AND(R30="Detectivo",S30="Manual"),"30%",IF(AND(R30="Correctivo",S30="Automático"),"35%",IF(AND(R30="Correctivo",S30="Manual"),"25%",""))))))</f>
        <v/>
      </c>
      <c r="U30" s="126"/>
      <c r="V30" s="126"/>
      <c r="W30" s="126"/>
      <c r="X30" s="128" t="str">
        <f>IFERROR(IF(Q30="Probabilidad",(I30-(+I30*T30)),IF(Q30="Impacto",I30,"")),"")</f>
        <v/>
      </c>
      <c r="Y30" s="129" t="str">
        <f>IFERROR(IF(X30="","",IF(X30&lt;=0.2,"Muy Baja",IF(X30&lt;=0.4,"Baja",IF(X30&lt;=0.6,"Media",IF(X30&lt;=0.8,"Alta","Muy Alta"))))),"")</f>
        <v/>
      </c>
      <c r="Z30" s="130" t="str">
        <f>+X30</f>
        <v/>
      </c>
      <c r="AA30" s="129" t="str">
        <f>IFERROR(IF(AB30="","",IF(AB30&lt;=0.2,"Leve",IF(AB30&lt;=0.4,"Menor",IF(AB30&lt;=0.6,"Moderado",IF(AB30&lt;=0.8,"Mayor","Catastrófico"))))),"")</f>
        <v/>
      </c>
      <c r="AB30" s="130" t="str">
        <f>IFERROR(IF(Q30="Impacto",(M30-(+M30*T30)),IF(Q30="Probabilidad",M30,"")),"")</f>
        <v/>
      </c>
      <c r="AC30" s="13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7"/>
      <c r="B31" s="220"/>
      <c r="C31" s="220"/>
      <c r="D31" s="220"/>
      <c r="E31" s="232"/>
      <c r="F31" s="220"/>
      <c r="G31" s="223"/>
      <c r="H31" s="226"/>
      <c r="I31" s="214"/>
      <c r="J31" s="229"/>
      <c r="K31" s="214">
        <f t="shared" ref="K31:K35" ca="1" si="28">IF(NOT(ISERROR(MATCH(J31,_xlfn.ANCHORARRAY(E42),0))),I44&amp;"Por favor no seleccionar los criterios de impacto",J31)</f>
        <v>0</v>
      </c>
      <c r="L31" s="226"/>
      <c r="M31" s="214"/>
      <c r="N31" s="211"/>
      <c r="O31" s="123">
        <v>2</v>
      </c>
      <c r="P31" s="124"/>
      <c r="Q31" s="125" t="str">
        <f>IF(OR(R31="Preventivo",R31="Detectivo"),"Probabilidad",IF(R31="Correctivo","Impacto",""))</f>
        <v/>
      </c>
      <c r="R31" s="126"/>
      <c r="S31" s="126"/>
      <c r="T31" s="127" t="str">
        <f t="shared" ref="T31:T35" si="29">IF(AND(R31="Preventivo",S31="Automático"),"50%",IF(AND(R31="Preventivo",S31="Manual"),"40%",IF(AND(R31="Detectivo",S31="Automático"),"40%",IF(AND(R31="Detectivo",S31="Manual"),"30%",IF(AND(R31="Correctivo",S31="Automático"),"35%",IF(AND(R31="Correctivo",S31="Manual"),"25%",""))))))</f>
        <v/>
      </c>
      <c r="U31" s="126"/>
      <c r="V31" s="126"/>
      <c r="W31" s="126"/>
      <c r="X31" s="128" t="str">
        <f>IFERROR(IF(AND(Q30="Probabilidad",Q31="Probabilidad"),(Z30-(+Z30*T31)),IF(Q31="Probabilidad",(I30-(+I30*T31)),IF(Q31="Impacto",Z30,""))),"")</f>
        <v/>
      </c>
      <c r="Y31" s="129" t="str">
        <f t="shared" si="1"/>
        <v/>
      </c>
      <c r="Z31" s="130" t="str">
        <f t="shared" ref="Z31:Z35" si="30">+X31</f>
        <v/>
      </c>
      <c r="AA31" s="129" t="str">
        <f t="shared" si="3"/>
        <v/>
      </c>
      <c r="AB31" s="130" t="str">
        <f>IFERROR(IF(AND(Q30="Impacto",Q31="Impacto"),(AB24-(+AB24*T31)),IF(Q31="Impacto",($M$30-(+$M$30*T31)),IF(Q31="Probabilidad",AB24,""))),"")</f>
        <v/>
      </c>
      <c r="AC31" s="131" t="str">
        <f t="shared" ref="AC31:AC32" si="31">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7"/>
      <c r="B32" s="220"/>
      <c r="C32" s="220"/>
      <c r="D32" s="220"/>
      <c r="E32" s="232"/>
      <c r="F32" s="220"/>
      <c r="G32" s="223"/>
      <c r="H32" s="226"/>
      <c r="I32" s="214"/>
      <c r="J32" s="229"/>
      <c r="K32" s="214">
        <f t="shared" ca="1" si="28"/>
        <v>0</v>
      </c>
      <c r="L32" s="226"/>
      <c r="M32" s="214"/>
      <c r="N32" s="211"/>
      <c r="O32" s="123">
        <v>3</v>
      </c>
      <c r="P32" s="136"/>
      <c r="Q32" s="125" t="str">
        <f>IF(OR(R32="Preventivo",R32="Detectivo"),"Probabilidad",IF(R32="Correctivo","Impacto",""))</f>
        <v/>
      </c>
      <c r="R32" s="126"/>
      <c r="S32" s="126"/>
      <c r="T32" s="127" t="str">
        <f t="shared" si="29"/>
        <v/>
      </c>
      <c r="U32" s="126"/>
      <c r="V32" s="126"/>
      <c r="W32" s="126"/>
      <c r="X32" s="128" t="str">
        <f>IFERROR(IF(AND(Q31="Probabilidad",Q32="Probabilidad"),(Z31-(+Z31*T32)),IF(AND(Q31="Impacto",Q32="Probabilidad"),(Z30-(+Z30*T32)),IF(Q32="Impacto",Z31,""))),"")</f>
        <v/>
      </c>
      <c r="Y32" s="129" t="str">
        <f t="shared" si="1"/>
        <v/>
      </c>
      <c r="Z32" s="130" t="str">
        <f t="shared" si="30"/>
        <v/>
      </c>
      <c r="AA32" s="129" t="str">
        <f t="shared" si="3"/>
        <v/>
      </c>
      <c r="AB32" s="130" t="str">
        <f>IFERROR(IF(AND(Q31="Impacto",Q32="Impacto"),(AB31-(+AB31*T32)),IF(AND(Q31="Probabilidad",Q32="Impacto"),(AB30-(+AB30*T32)),IF(Q32="Probabilidad",AB31,""))),"")</f>
        <v/>
      </c>
      <c r="AC32" s="131" t="str">
        <f t="shared" si="31"/>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ca="1" si="28"/>
        <v>0</v>
      </c>
      <c r="L33" s="226"/>
      <c r="M33" s="214"/>
      <c r="N33" s="211"/>
      <c r="O33" s="123">
        <v>4</v>
      </c>
      <c r="P33" s="124"/>
      <c r="Q33" s="125" t="str">
        <f t="shared" ref="Q33:Q35" si="32">IF(OR(R33="Preventivo",R33="Detectivo"),"Probabilidad",IF(R33="Correctivo","Impacto",""))</f>
        <v/>
      </c>
      <c r="R33" s="126"/>
      <c r="S33" s="126"/>
      <c r="T33" s="127" t="str">
        <f t="shared" si="29"/>
        <v/>
      </c>
      <c r="U33" s="126"/>
      <c r="V33" s="126"/>
      <c r="W33" s="126"/>
      <c r="X33" s="128" t="str">
        <f t="shared" ref="X33:X35" si="33">IFERROR(IF(AND(Q32="Probabilidad",Q33="Probabilidad"),(Z32-(+Z32*T33)),IF(AND(Q32="Impacto",Q33="Probabilidad"),(Z31-(+Z31*T33)),IF(Q33="Impacto",Z32,""))),"")</f>
        <v/>
      </c>
      <c r="Y33" s="129" t="str">
        <f t="shared" si="1"/>
        <v/>
      </c>
      <c r="Z33" s="130" t="str">
        <f t="shared" si="30"/>
        <v/>
      </c>
      <c r="AA33" s="129" t="str">
        <f t="shared" si="3"/>
        <v/>
      </c>
      <c r="AB33" s="130" t="str">
        <f t="shared" ref="AB33:AB35" si="34">IFERROR(IF(AND(Q32="Impacto",Q33="Impacto"),(AB32-(+AB32*T33)),IF(AND(Q32="Probabilidad",Q33="Impacto"),(AB31-(+AB31*T33)),IF(Q33="Probabilidad",AB32,""))),"")</f>
        <v/>
      </c>
      <c r="AC33" s="131"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7"/>
      <c r="B34" s="220"/>
      <c r="C34" s="220"/>
      <c r="D34" s="220"/>
      <c r="E34" s="232"/>
      <c r="F34" s="220"/>
      <c r="G34" s="223"/>
      <c r="H34" s="226"/>
      <c r="I34" s="214"/>
      <c r="J34" s="229"/>
      <c r="K34" s="214">
        <f t="shared" ca="1" si="28"/>
        <v>0</v>
      </c>
      <c r="L34" s="226"/>
      <c r="M34" s="214"/>
      <c r="N34" s="211"/>
      <c r="O34" s="123">
        <v>5</v>
      </c>
      <c r="P34" s="124"/>
      <c r="Q34" s="125" t="str">
        <f t="shared" si="32"/>
        <v/>
      </c>
      <c r="R34" s="126"/>
      <c r="S34" s="126"/>
      <c r="T34" s="127" t="str">
        <f t="shared" si="29"/>
        <v/>
      </c>
      <c r="U34" s="126"/>
      <c r="V34" s="126"/>
      <c r="W34" s="126"/>
      <c r="X34" s="128" t="str">
        <f t="shared" si="33"/>
        <v/>
      </c>
      <c r="Y34" s="129" t="str">
        <f t="shared" si="1"/>
        <v/>
      </c>
      <c r="Z34" s="130" t="str">
        <f t="shared" si="30"/>
        <v/>
      </c>
      <c r="AA34" s="129" t="str">
        <f t="shared" si="3"/>
        <v/>
      </c>
      <c r="AB34" s="130" t="str">
        <f t="shared" si="34"/>
        <v/>
      </c>
      <c r="AC34" s="131" t="str">
        <f t="shared" ref="AC34:AC35" si="35">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8"/>
      <c r="B35" s="221"/>
      <c r="C35" s="221"/>
      <c r="D35" s="221"/>
      <c r="E35" s="233"/>
      <c r="F35" s="221"/>
      <c r="G35" s="224"/>
      <c r="H35" s="227"/>
      <c r="I35" s="215"/>
      <c r="J35" s="230"/>
      <c r="K35" s="215">
        <f t="shared" ca="1" si="28"/>
        <v>0</v>
      </c>
      <c r="L35" s="227"/>
      <c r="M35" s="215"/>
      <c r="N35" s="212"/>
      <c r="O35" s="123">
        <v>6</v>
      </c>
      <c r="P35" s="124"/>
      <c r="Q35" s="125" t="str">
        <f t="shared" si="32"/>
        <v/>
      </c>
      <c r="R35" s="126"/>
      <c r="S35" s="126"/>
      <c r="T35" s="127" t="str">
        <f t="shared" si="29"/>
        <v/>
      </c>
      <c r="U35" s="126"/>
      <c r="V35" s="126"/>
      <c r="W35" s="126"/>
      <c r="X35" s="128" t="str">
        <f t="shared" si="33"/>
        <v/>
      </c>
      <c r="Y35" s="129" t="str">
        <f t="shared" si="1"/>
        <v/>
      </c>
      <c r="Z35" s="130" t="str">
        <f t="shared" si="30"/>
        <v/>
      </c>
      <c r="AA35" s="129" t="str">
        <f t="shared" si="3"/>
        <v/>
      </c>
      <c r="AB35" s="130" t="str">
        <f t="shared" si="34"/>
        <v/>
      </c>
      <c r="AC35" s="131" t="str">
        <f t="shared" si="35"/>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v>6</v>
      </c>
      <c r="B36" s="219"/>
      <c r="C36" s="219"/>
      <c r="D36" s="219"/>
      <c r="E36" s="231"/>
      <c r="F36" s="219"/>
      <c r="G36" s="222"/>
      <c r="H36" s="225" t="str">
        <f>IF(G36&lt;=0,"",IF(G36&lt;=2,"Muy Baja",IF(G36&lt;=24,"Baja",IF(G36&lt;=500,"Media",IF(G36&lt;=5000,"Alta","Muy Alta")))))</f>
        <v/>
      </c>
      <c r="I36" s="213" t="str">
        <f>IF(H36="","",IF(H36="Muy Baja",0.2,IF(H36="Baja",0.4,IF(H36="Media",0.6,IF(H36="Alta",0.8,IF(H36="Muy Alta",1,))))))</f>
        <v/>
      </c>
      <c r="J36" s="228"/>
      <c r="K36" s="213">
        <f ca="1">IF(NOT(ISERROR(MATCH(J36,'Tabla Impacto'!$B$221:$B$223,0))),'Tabla Impacto'!$F$223&amp;"Por favor no seleccionar los criterios de impacto(Afectación Económica o presupuestal y Pérdida Reputacional)",J36)</f>
        <v>0</v>
      </c>
      <c r="L36" s="225" t="str">
        <f ca="1">IF(OR(K36='Tabla Impacto'!$C$11,K36='Tabla Impacto'!$D$11),"Leve",IF(OR(K36='Tabla Impacto'!$C$12,K36='Tabla Impacto'!$D$12),"Menor",IF(OR(K36='Tabla Impacto'!$C$13,K36='Tabla Impacto'!$D$13),"Moderado",IF(OR(K36='Tabla Impacto'!$C$14,K36='Tabla Impacto'!$D$14),"Mayor",IF(OR(K36='Tabla Impacto'!$C$15,K36='Tabla Impacto'!$D$15),"Catastrófico","")))))</f>
        <v/>
      </c>
      <c r="M36" s="213" t="str">
        <f ca="1">IF(L36="","",IF(L36="Leve",0.2,IF(L36="Menor",0.4,IF(L36="Moderado",0.6,IF(L36="Mayor",0.8,IF(L36="Catastrófico",1,))))))</f>
        <v/>
      </c>
      <c r="N36" s="210" t="str">
        <f ca="1">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23">
        <v>1</v>
      </c>
      <c r="P36" s="124"/>
      <c r="Q36" s="125" t="str">
        <f>IF(OR(R36="Preventivo",R36="Detectivo"),"Probabilidad",IF(R36="Correctivo","Impacto",""))</f>
        <v/>
      </c>
      <c r="R36" s="126"/>
      <c r="S36" s="126"/>
      <c r="T36" s="127" t="str">
        <f>IF(AND(R36="Preventivo",S36="Automático"),"50%",IF(AND(R36="Preventivo",S36="Manual"),"40%",IF(AND(R36="Detectivo",S36="Automático"),"40%",IF(AND(R36="Detectivo",S36="Manual"),"30%",IF(AND(R36="Correctivo",S36="Automático"),"35%",IF(AND(R36="Correctivo",S36="Manual"),"25%",""))))))</f>
        <v/>
      </c>
      <c r="U36" s="126"/>
      <c r="V36" s="126"/>
      <c r="W36" s="126"/>
      <c r="X36" s="128" t="str">
        <f>IFERROR(IF(Q36="Probabilidad",(I36-(+I36*T36)),IF(Q36="Impacto",I36,"")),"")</f>
        <v/>
      </c>
      <c r="Y36" s="129" t="str">
        <f>IFERROR(IF(X36="","",IF(X36&lt;=0.2,"Muy Baja",IF(X36&lt;=0.4,"Baja",IF(X36&lt;=0.6,"Media",IF(X36&lt;=0.8,"Alta","Muy Alta"))))),"")</f>
        <v/>
      </c>
      <c r="Z36" s="130" t="str">
        <f>+X36</f>
        <v/>
      </c>
      <c r="AA36" s="129" t="str">
        <f>IFERROR(IF(AB36="","",IF(AB36&lt;=0.2,"Leve",IF(AB36&lt;=0.4,"Menor",IF(AB36&lt;=0.6,"Moderado",IF(AB36&lt;=0.8,"Mayor","Catastrófico"))))),"")</f>
        <v/>
      </c>
      <c r="AB36" s="130" t="str">
        <f>IFERROR(IF(Q36="Impacto",(M36-(+M36*T36)),IF(Q36="Probabilidad",M36,"")),"")</f>
        <v/>
      </c>
      <c r="AC36" s="131"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7"/>
      <c r="B37" s="220"/>
      <c r="C37" s="220"/>
      <c r="D37" s="220"/>
      <c r="E37" s="232"/>
      <c r="F37" s="220"/>
      <c r="G37" s="223"/>
      <c r="H37" s="226"/>
      <c r="I37" s="214"/>
      <c r="J37" s="229"/>
      <c r="K37" s="214">
        <f t="shared" ref="K37:K41" ca="1" si="36">IF(NOT(ISERROR(MATCH(J37,_xlfn.ANCHORARRAY(E48),0))),I50&amp;"Por favor no seleccionar los criterios de impacto",J37)</f>
        <v>0</v>
      </c>
      <c r="L37" s="226"/>
      <c r="M37" s="214"/>
      <c r="N37" s="211"/>
      <c r="O37" s="123">
        <v>2</v>
      </c>
      <c r="P37" s="124"/>
      <c r="Q37" s="125" t="str">
        <f>IF(OR(R37="Preventivo",R37="Detectivo"),"Probabilidad",IF(R37="Correctivo","Impacto",""))</f>
        <v/>
      </c>
      <c r="R37" s="126"/>
      <c r="S37" s="126"/>
      <c r="T37" s="127" t="str">
        <f t="shared" ref="T37:T41" si="37">IF(AND(R37="Preventivo",S37="Automático"),"50%",IF(AND(R37="Preventivo",S37="Manual"),"40%",IF(AND(R37="Detectivo",S37="Automático"),"40%",IF(AND(R37="Detectivo",S37="Manual"),"30%",IF(AND(R37="Correctivo",S37="Automático"),"35%",IF(AND(R37="Correctivo",S37="Manual"),"25%",""))))))</f>
        <v/>
      </c>
      <c r="U37" s="126"/>
      <c r="V37" s="126"/>
      <c r="W37" s="126"/>
      <c r="X37" s="128" t="str">
        <f>IFERROR(IF(AND(Q36="Probabilidad",Q37="Probabilidad"),(Z36-(+Z36*T37)),IF(Q37="Probabilidad",(I36-(+I36*T37)),IF(Q37="Impacto",Z36,""))),"")</f>
        <v/>
      </c>
      <c r="Y37" s="129" t="str">
        <f t="shared" si="1"/>
        <v/>
      </c>
      <c r="Z37" s="130" t="str">
        <f t="shared" ref="Z37:Z41" si="38">+X37</f>
        <v/>
      </c>
      <c r="AA37" s="129" t="str">
        <f t="shared" si="3"/>
        <v/>
      </c>
      <c r="AB37" s="130" t="str">
        <f>IFERROR(IF(AND(Q36="Impacto",Q37="Impacto"),(AB30-(+AB30*T37)),IF(Q37="Impacto",($M$36-(+$M$36*T37)),IF(Q37="Probabilidad",AB30,""))),"")</f>
        <v/>
      </c>
      <c r="AC37" s="131" t="str">
        <f t="shared" ref="AC37:AC38" si="39">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7"/>
      <c r="B38" s="220"/>
      <c r="C38" s="220"/>
      <c r="D38" s="220"/>
      <c r="E38" s="232"/>
      <c r="F38" s="220"/>
      <c r="G38" s="223"/>
      <c r="H38" s="226"/>
      <c r="I38" s="214"/>
      <c r="J38" s="229"/>
      <c r="K38" s="214">
        <f t="shared" ca="1" si="36"/>
        <v>0</v>
      </c>
      <c r="L38" s="226"/>
      <c r="M38" s="214"/>
      <c r="N38" s="211"/>
      <c r="O38" s="123">
        <v>3</v>
      </c>
      <c r="P38" s="136"/>
      <c r="Q38" s="125" t="str">
        <f>IF(OR(R38="Preventivo",R38="Detectivo"),"Probabilidad",IF(R38="Correctivo","Impacto",""))</f>
        <v/>
      </c>
      <c r="R38" s="126"/>
      <c r="S38" s="126"/>
      <c r="T38" s="127" t="str">
        <f t="shared" si="37"/>
        <v/>
      </c>
      <c r="U38" s="126"/>
      <c r="V38" s="126"/>
      <c r="W38" s="126"/>
      <c r="X38" s="128" t="str">
        <f>IFERROR(IF(AND(Q37="Probabilidad",Q38="Probabilidad"),(Z37-(+Z37*T38)),IF(AND(Q37="Impacto",Q38="Probabilidad"),(Z36-(+Z36*T38)),IF(Q38="Impacto",Z37,""))),"")</f>
        <v/>
      </c>
      <c r="Y38" s="129" t="str">
        <f t="shared" si="1"/>
        <v/>
      </c>
      <c r="Z38" s="130" t="str">
        <f t="shared" si="38"/>
        <v/>
      </c>
      <c r="AA38" s="129" t="str">
        <f t="shared" si="3"/>
        <v/>
      </c>
      <c r="AB38" s="130" t="str">
        <f>IFERROR(IF(AND(Q37="Impacto",Q38="Impacto"),(AB37-(+AB37*T38)),IF(AND(Q37="Probabilidad",Q38="Impacto"),(AB36-(+AB36*T38)),IF(Q38="Probabilidad",AB37,""))),"")</f>
        <v/>
      </c>
      <c r="AC38" s="131" t="str">
        <f t="shared" si="39"/>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ca="1" si="36"/>
        <v>0</v>
      </c>
      <c r="L39" s="226"/>
      <c r="M39" s="214"/>
      <c r="N39" s="211"/>
      <c r="O39" s="123">
        <v>4</v>
      </c>
      <c r="P39" s="124"/>
      <c r="Q39" s="125" t="str">
        <f t="shared" ref="Q39:Q41" si="40">IF(OR(R39="Preventivo",R39="Detectivo"),"Probabilidad",IF(R39="Correctivo","Impacto",""))</f>
        <v/>
      </c>
      <c r="R39" s="126"/>
      <c r="S39" s="126"/>
      <c r="T39" s="127" t="str">
        <f t="shared" si="37"/>
        <v/>
      </c>
      <c r="U39" s="126"/>
      <c r="V39" s="126"/>
      <c r="W39" s="126"/>
      <c r="X39" s="128" t="str">
        <f t="shared" ref="X39:X41" si="41">IFERROR(IF(AND(Q38="Probabilidad",Q39="Probabilidad"),(Z38-(+Z38*T39)),IF(AND(Q38="Impacto",Q39="Probabilidad"),(Z37-(+Z37*T39)),IF(Q39="Impacto",Z38,""))),"")</f>
        <v/>
      </c>
      <c r="Y39" s="129" t="str">
        <f t="shared" si="1"/>
        <v/>
      </c>
      <c r="Z39" s="130" t="str">
        <f t="shared" si="38"/>
        <v/>
      </c>
      <c r="AA39" s="129" t="str">
        <f t="shared" si="3"/>
        <v/>
      </c>
      <c r="AB39" s="130" t="str">
        <f t="shared" ref="AB39:AB41" si="42">IFERROR(IF(AND(Q38="Impacto",Q39="Impacto"),(AB38-(+AB38*T39)),IF(AND(Q38="Probabilidad",Q39="Impacto"),(AB37-(+AB37*T39)),IF(Q39="Probabilidad",AB38,""))),"")</f>
        <v/>
      </c>
      <c r="AC39" s="131" t="str">
        <f>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7"/>
      <c r="B40" s="220"/>
      <c r="C40" s="220"/>
      <c r="D40" s="220"/>
      <c r="E40" s="232"/>
      <c r="F40" s="220"/>
      <c r="G40" s="223"/>
      <c r="H40" s="226"/>
      <c r="I40" s="214"/>
      <c r="J40" s="229"/>
      <c r="K40" s="214">
        <f t="shared" ca="1" si="36"/>
        <v>0</v>
      </c>
      <c r="L40" s="226"/>
      <c r="M40" s="214"/>
      <c r="N40" s="211"/>
      <c r="O40" s="123">
        <v>5</v>
      </c>
      <c r="P40" s="124"/>
      <c r="Q40" s="125" t="str">
        <f t="shared" si="40"/>
        <v/>
      </c>
      <c r="R40" s="126"/>
      <c r="S40" s="126"/>
      <c r="T40" s="127" t="str">
        <f t="shared" si="37"/>
        <v/>
      </c>
      <c r="U40" s="126"/>
      <c r="V40" s="126"/>
      <c r="W40" s="126"/>
      <c r="X40" s="128" t="str">
        <f t="shared" si="41"/>
        <v/>
      </c>
      <c r="Y40" s="129" t="str">
        <f t="shared" si="1"/>
        <v/>
      </c>
      <c r="Z40" s="130" t="str">
        <f t="shared" si="38"/>
        <v/>
      </c>
      <c r="AA40" s="129" t="str">
        <f t="shared" si="3"/>
        <v/>
      </c>
      <c r="AB40" s="130" t="str">
        <f t="shared" si="42"/>
        <v/>
      </c>
      <c r="AC40" s="131" t="str">
        <f t="shared" ref="AC40" si="43">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8"/>
      <c r="B41" s="221"/>
      <c r="C41" s="221"/>
      <c r="D41" s="221"/>
      <c r="E41" s="233"/>
      <c r="F41" s="221"/>
      <c r="G41" s="224"/>
      <c r="H41" s="227"/>
      <c r="I41" s="215"/>
      <c r="J41" s="230"/>
      <c r="K41" s="215">
        <f t="shared" ca="1" si="36"/>
        <v>0</v>
      </c>
      <c r="L41" s="227"/>
      <c r="M41" s="215"/>
      <c r="N41" s="212"/>
      <c r="O41" s="123">
        <v>6</v>
      </c>
      <c r="P41" s="124"/>
      <c r="Q41" s="125" t="str">
        <f t="shared" si="40"/>
        <v/>
      </c>
      <c r="R41" s="126"/>
      <c r="S41" s="126"/>
      <c r="T41" s="127" t="str">
        <f t="shared" si="37"/>
        <v/>
      </c>
      <c r="U41" s="126"/>
      <c r="V41" s="126"/>
      <c r="W41" s="126"/>
      <c r="X41" s="128" t="str">
        <f t="shared" si="41"/>
        <v/>
      </c>
      <c r="Y41" s="129" t="str">
        <f t="shared" si="1"/>
        <v/>
      </c>
      <c r="Z41" s="130" t="str">
        <f t="shared" si="38"/>
        <v/>
      </c>
      <c r="AA41" s="129" t="str">
        <f>IFERROR(IF(AB41="","",IF(AB41&lt;=0.2,"Leve",IF(AB41&lt;=0.4,"Menor",IF(AB41&lt;=0.6,"Moderado",IF(AB41&lt;=0.8,"Mayor","Catastrófico"))))),"")</f>
        <v/>
      </c>
      <c r="AB41" s="130" t="str">
        <f t="shared" si="42"/>
        <v/>
      </c>
      <c r="AC41" s="131" t="str">
        <f>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v>7</v>
      </c>
      <c r="B42" s="219"/>
      <c r="C42" s="219"/>
      <c r="D42" s="219"/>
      <c r="E42" s="231"/>
      <c r="F42" s="219"/>
      <c r="G42" s="222"/>
      <c r="H42" s="225" t="str">
        <f>IF(G42&lt;=0,"",IF(G42&lt;=2,"Muy Baja",IF(G42&lt;=24,"Baja",IF(G42&lt;=500,"Media",IF(G42&lt;=5000,"Alta","Muy Alta")))))</f>
        <v/>
      </c>
      <c r="I42" s="213" t="str">
        <f>IF(H42="","",IF(H42="Muy Baja",0.2,IF(H42="Baja",0.4,IF(H42="Media",0.6,IF(H42="Alta",0.8,IF(H42="Muy Alta",1,))))))</f>
        <v/>
      </c>
      <c r="J42" s="228"/>
      <c r="K42" s="213">
        <f ca="1">IF(NOT(ISERROR(MATCH(J42,'Tabla Impacto'!$B$221:$B$223,0))),'Tabla Impacto'!$F$223&amp;"Por favor no seleccionar los criterios de impacto(Afectación Económica o presupuestal y Pérdida Reputacional)",J42)</f>
        <v>0</v>
      </c>
      <c r="L42" s="225" t="str">
        <f ca="1">IF(OR(K42='Tabla Impacto'!$C$11,K42='Tabla Impacto'!$D$11),"Leve",IF(OR(K42='Tabla Impacto'!$C$12,K42='Tabla Impacto'!$D$12),"Menor",IF(OR(K42='Tabla Impacto'!$C$13,K42='Tabla Impacto'!$D$13),"Moderado",IF(OR(K42='Tabla Impacto'!$C$14,K42='Tabla Impacto'!$D$14),"Mayor",IF(OR(K42='Tabla Impacto'!$C$15,K42='Tabla Impacto'!$D$15),"Catastrófico","")))))</f>
        <v/>
      </c>
      <c r="M42" s="213" t="str">
        <f ca="1">IF(L42="","",IF(L42="Leve",0.2,IF(L42="Menor",0.4,IF(L42="Moderado",0.6,IF(L42="Mayor",0.8,IF(L42="Catastrófico",1,))))))</f>
        <v/>
      </c>
      <c r="N42" s="210" t="str">
        <f ca="1">IF(OR(AND(H42="Muy Baja",L42="Leve"),AND(H42="Muy Baja",L42="Menor"),AND(H42="Baja",L42="Leve")),"Bajo",IF(OR(AND(H42="Muy baja",L42="Moderado"),AND(H42="Baja",L42="Menor"),AND(H42="Baja",L42="Moderado"),AND(H42="Media",L42="Leve"),AND(H42="Media",L42="Menor"),AND(H42="Media",L42="Moderado"),AND(H42="Alta",L42="Leve"),AND(H42="Alta",L42="Menor")),"Moderado",IF(OR(AND(H42="Muy Baja",L42="Mayor"),AND(H42="Baja",L42="Mayor"),AND(H42="Media",L42="Mayor"),AND(H42="Alta",L42="Moderado"),AND(H42="Alta",L42="Mayor"),AND(H42="Muy Alta",L42="Leve"),AND(H42="Muy Alta",L42="Menor"),AND(H42="Muy Alta",L42="Moderado"),AND(H42="Muy Alta",L42="Mayor")),"Alto",IF(OR(AND(H42="Muy Baja",L42="Catastrófico"),AND(H42="Baja",L42="Catastrófico"),AND(H42="Media",L42="Catastrófico"),AND(H42="Alta",L42="Catastrófico"),AND(H42="Muy Alta",L42="Catastrófico")),"Extremo",""))))</f>
        <v/>
      </c>
      <c r="O42" s="123">
        <v>1</v>
      </c>
      <c r="P42" s="124"/>
      <c r="Q42" s="125" t="str">
        <f>IF(OR(R42="Preventivo",R42="Detectivo"),"Probabilidad",IF(R42="Correctivo","Impacto",""))</f>
        <v/>
      </c>
      <c r="R42" s="126"/>
      <c r="S42" s="126"/>
      <c r="T42" s="127" t="str">
        <f>IF(AND(R42="Preventivo",S42="Automático"),"50%",IF(AND(R42="Preventivo",S42="Manual"),"40%",IF(AND(R42="Detectivo",S42="Automático"),"40%",IF(AND(R42="Detectivo",S42="Manual"),"30%",IF(AND(R42="Correctivo",S42="Automático"),"35%",IF(AND(R42="Correctivo",S42="Manual"),"25%",""))))))</f>
        <v/>
      </c>
      <c r="U42" s="126"/>
      <c r="V42" s="126"/>
      <c r="W42" s="126"/>
      <c r="X42" s="128" t="str">
        <f>IFERROR(IF(Q42="Probabilidad",(I42-(+I42*T42)),IF(Q42="Impacto",I42,"")),"")</f>
        <v/>
      </c>
      <c r="Y42" s="129" t="str">
        <f>IFERROR(IF(X42="","",IF(X42&lt;=0.2,"Muy Baja",IF(X42&lt;=0.4,"Baja",IF(X42&lt;=0.6,"Media",IF(X42&lt;=0.8,"Alta","Muy Alta"))))),"")</f>
        <v/>
      </c>
      <c r="Z42" s="130" t="str">
        <f>+X42</f>
        <v/>
      </c>
      <c r="AA42" s="129" t="str">
        <f>IFERROR(IF(AB42="","",IF(AB42&lt;=0.2,"Leve",IF(AB42&lt;=0.4,"Menor",IF(AB42&lt;=0.6,"Moderado",IF(AB42&lt;=0.8,"Mayor","Catastrófico"))))),"")</f>
        <v/>
      </c>
      <c r="AB42" s="130" t="str">
        <f>IFERROR(IF(Q42="Impacto",(M42-(+M42*T42)),IF(Q42="Probabilidad",M42,"")),"")</f>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7"/>
      <c r="B43" s="220"/>
      <c r="C43" s="220"/>
      <c r="D43" s="220"/>
      <c r="E43" s="232"/>
      <c r="F43" s="220"/>
      <c r="G43" s="223"/>
      <c r="H43" s="226"/>
      <c r="I43" s="214"/>
      <c r="J43" s="229"/>
      <c r="K43" s="214">
        <f t="shared" ref="K43:K47" ca="1" si="44">IF(NOT(ISERROR(MATCH(J43,_xlfn.ANCHORARRAY(E54),0))),I56&amp;"Por favor no seleccionar los criterios de impacto",J43)</f>
        <v>0</v>
      </c>
      <c r="L43" s="226"/>
      <c r="M43" s="214"/>
      <c r="N43" s="211"/>
      <c r="O43" s="123">
        <v>2</v>
      </c>
      <c r="P43" s="124"/>
      <c r="Q43" s="125" t="str">
        <f>IF(OR(R43="Preventivo",R43="Detectivo"),"Probabilidad",IF(R43="Correctivo","Impacto",""))</f>
        <v/>
      </c>
      <c r="R43" s="126"/>
      <c r="S43" s="126"/>
      <c r="T43" s="127" t="str">
        <f t="shared" ref="T43:T47" si="45">IF(AND(R43="Preventivo",S43="Automático"),"50%",IF(AND(R43="Preventivo",S43="Manual"),"40%",IF(AND(R43="Detectivo",S43="Automático"),"40%",IF(AND(R43="Detectivo",S43="Manual"),"30%",IF(AND(R43="Correctivo",S43="Automático"),"35%",IF(AND(R43="Correctivo",S43="Manual"),"25%",""))))))</f>
        <v/>
      </c>
      <c r="U43" s="126"/>
      <c r="V43" s="126"/>
      <c r="W43" s="126"/>
      <c r="X43" s="128" t="str">
        <f>IFERROR(IF(AND(Q42="Probabilidad",Q43="Probabilidad"),(Z42-(+Z42*T43)),IF(Q43="Probabilidad",(I42-(+I42*T43)),IF(Q43="Impacto",Z42,""))),"")</f>
        <v/>
      </c>
      <c r="Y43" s="129" t="str">
        <f t="shared" si="1"/>
        <v/>
      </c>
      <c r="Z43" s="130" t="str">
        <f t="shared" ref="Z43:Z47" si="46">+X43</f>
        <v/>
      </c>
      <c r="AA43" s="129" t="str">
        <f t="shared" si="3"/>
        <v/>
      </c>
      <c r="AB43" s="130" t="str">
        <f>IFERROR(IF(AND(Q42="Impacto",Q43="Impacto"),(AB36-(+AB36*T43)),IF(Q43="Impacto",($M$42-(+$M$42*T43)),IF(Q43="Probabilidad",AB36,""))),"")</f>
        <v/>
      </c>
      <c r="AC43" s="131" t="str">
        <f t="shared" ref="AC43:AC44" si="47">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7"/>
      <c r="B44" s="220"/>
      <c r="C44" s="220"/>
      <c r="D44" s="220"/>
      <c r="E44" s="232"/>
      <c r="F44" s="220"/>
      <c r="G44" s="223"/>
      <c r="H44" s="226"/>
      <c r="I44" s="214"/>
      <c r="J44" s="229"/>
      <c r="K44" s="214">
        <f t="shared" ca="1" si="44"/>
        <v>0</v>
      </c>
      <c r="L44" s="226"/>
      <c r="M44" s="214"/>
      <c r="N44" s="211"/>
      <c r="O44" s="123">
        <v>3</v>
      </c>
      <c r="P44" s="136"/>
      <c r="Q44" s="125" t="str">
        <f>IF(OR(R44="Preventivo",R44="Detectivo"),"Probabilidad",IF(R44="Correctivo","Impacto",""))</f>
        <v/>
      </c>
      <c r="R44" s="126"/>
      <c r="S44" s="126"/>
      <c r="T44" s="127" t="str">
        <f t="shared" si="45"/>
        <v/>
      </c>
      <c r="U44" s="126"/>
      <c r="V44" s="126"/>
      <c r="W44" s="126"/>
      <c r="X44" s="128" t="str">
        <f>IFERROR(IF(AND(Q43="Probabilidad",Q44="Probabilidad"),(Z43-(+Z43*T44)),IF(AND(Q43="Impacto",Q44="Probabilidad"),(Z42-(+Z42*T44)),IF(Q44="Impacto",Z43,""))),"")</f>
        <v/>
      </c>
      <c r="Y44" s="129" t="str">
        <f t="shared" si="1"/>
        <v/>
      </c>
      <c r="Z44" s="130" t="str">
        <f t="shared" si="46"/>
        <v/>
      </c>
      <c r="AA44" s="129" t="str">
        <f t="shared" si="3"/>
        <v/>
      </c>
      <c r="AB44" s="130" t="str">
        <f>IFERROR(IF(AND(Q43="Impacto",Q44="Impacto"),(AB43-(+AB43*T44)),IF(AND(Q43="Probabilidad",Q44="Impacto"),(AB42-(+AB42*T44)),IF(Q44="Probabilidad",AB43,""))),"")</f>
        <v/>
      </c>
      <c r="AC44" s="131" t="str">
        <f t="shared" si="47"/>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ca="1" si="44"/>
        <v>0</v>
      </c>
      <c r="L45" s="226"/>
      <c r="M45" s="214"/>
      <c r="N45" s="211"/>
      <c r="O45" s="123">
        <v>4</v>
      </c>
      <c r="P45" s="124"/>
      <c r="Q45" s="125" t="str">
        <f t="shared" ref="Q45:Q47" si="48">IF(OR(R45="Preventivo",R45="Detectivo"),"Probabilidad",IF(R45="Correctivo","Impacto",""))</f>
        <v/>
      </c>
      <c r="R45" s="126"/>
      <c r="S45" s="126"/>
      <c r="T45" s="127" t="str">
        <f t="shared" si="45"/>
        <v/>
      </c>
      <c r="U45" s="126"/>
      <c r="V45" s="126"/>
      <c r="W45" s="126"/>
      <c r="X45" s="128" t="str">
        <f t="shared" ref="X45:X47" si="49">IFERROR(IF(AND(Q44="Probabilidad",Q45="Probabilidad"),(Z44-(+Z44*T45)),IF(AND(Q44="Impacto",Q45="Probabilidad"),(Z43-(+Z43*T45)),IF(Q45="Impacto",Z44,""))),"")</f>
        <v/>
      </c>
      <c r="Y45" s="129" t="str">
        <f t="shared" si="1"/>
        <v/>
      </c>
      <c r="Z45" s="130" t="str">
        <f t="shared" si="46"/>
        <v/>
      </c>
      <c r="AA45" s="129" t="str">
        <f t="shared" si="3"/>
        <v/>
      </c>
      <c r="AB45" s="130" t="str">
        <f t="shared" ref="AB45:AB47" si="50">IFERROR(IF(AND(Q44="Impacto",Q45="Impacto"),(AB44-(+AB44*T45)),IF(AND(Q44="Probabilidad",Q45="Impacto"),(AB43-(+AB43*T45)),IF(Q45="Probabilidad",AB44,""))),"")</f>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7"/>
      <c r="B46" s="220"/>
      <c r="C46" s="220"/>
      <c r="D46" s="220"/>
      <c r="E46" s="232"/>
      <c r="F46" s="220"/>
      <c r="G46" s="223"/>
      <c r="H46" s="226"/>
      <c r="I46" s="214"/>
      <c r="J46" s="229"/>
      <c r="K46" s="214">
        <f t="shared" ca="1" si="44"/>
        <v>0</v>
      </c>
      <c r="L46" s="226"/>
      <c r="M46" s="214"/>
      <c r="N46" s="211"/>
      <c r="O46" s="123">
        <v>5</v>
      </c>
      <c r="P46" s="124"/>
      <c r="Q46" s="125" t="str">
        <f t="shared" si="48"/>
        <v/>
      </c>
      <c r="R46" s="126"/>
      <c r="S46" s="126"/>
      <c r="T46" s="127" t="str">
        <f t="shared" si="45"/>
        <v/>
      </c>
      <c r="U46" s="126"/>
      <c r="V46" s="126"/>
      <c r="W46" s="126"/>
      <c r="X46" s="128" t="str">
        <f t="shared" si="49"/>
        <v/>
      </c>
      <c r="Y46" s="129" t="str">
        <f t="shared" si="1"/>
        <v/>
      </c>
      <c r="Z46" s="130" t="str">
        <f t="shared" si="46"/>
        <v/>
      </c>
      <c r="AA46" s="129" t="str">
        <f t="shared" si="3"/>
        <v/>
      </c>
      <c r="AB46" s="130" t="str">
        <f t="shared" si="50"/>
        <v/>
      </c>
      <c r="AC46" s="131" t="str">
        <f t="shared" ref="AC46:AC47" si="51">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8"/>
      <c r="B47" s="221"/>
      <c r="C47" s="221"/>
      <c r="D47" s="221"/>
      <c r="E47" s="233"/>
      <c r="F47" s="221"/>
      <c r="G47" s="224"/>
      <c r="H47" s="227"/>
      <c r="I47" s="215"/>
      <c r="J47" s="230"/>
      <c r="K47" s="215">
        <f t="shared" ca="1" si="44"/>
        <v>0</v>
      </c>
      <c r="L47" s="227"/>
      <c r="M47" s="215"/>
      <c r="N47" s="212"/>
      <c r="O47" s="123">
        <v>6</v>
      </c>
      <c r="P47" s="124"/>
      <c r="Q47" s="125" t="str">
        <f t="shared" si="48"/>
        <v/>
      </c>
      <c r="R47" s="126"/>
      <c r="S47" s="126"/>
      <c r="T47" s="127" t="str">
        <f t="shared" si="45"/>
        <v/>
      </c>
      <c r="U47" s="126"/>
      <c r="V47" s="126"/>
      <c r="W47" s="126"/>
      <c r="X47" s="128" t="str">
        <f t="shared" si="49"/>
        <v/>
      </c>
      <c r="Y47" s="129" t="str">
        <f t="shared" si="1"/>
        <v/>
      </c>
      <c r="Z47" s="130" t="str">
        <f t="shared" si="46"/>
        <v/>
      </c>
      <c r="AA47" s="129" t="str">
        <f t="shared" si="3"/>
        <v/>
      </c>
      <c r="AB47" s="130" t="str">
        <f t="shared" si="50"/>
        <v/>
      </c>
      <c r="AC47" s="131" t="str">
        <f t="shared" si="51"/>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v>8</v>
      </c>
      <c r="B48" s="219"/>
      <c r="C48" s="219"/>
      <c r="D48" s="219"/>
      <c r="E48" s="231"/>
      <c r="F48" s="219"/>
      <c r="G48" s="222"/>
      <c r="H48" s="225" t="str">
        <f>IF(G48&lt;=0,"",IF(G48&lt;=2,"Muy Baja",IF(G48&lt;=24,"Baja",IF(G48&lt;=500,"Media",IF(G48&lt;=5000,"Alta","Muy Alta")))))</f>
        <v/>
      </c>
      <c r="I48" s="213" t="str">
        <f>IF(H48="","",IF(H48="Muy Baja",0.2,IF(H48="Baja",0.4,IF(H48="Media",0.6,IF(H48="Alta",0.8,IF(H48="Muy Alta",1,))))))</f>
        <v/>
      </c>
      <c r="J48" s="228"/>
      <c r="K48" s="213">
        <f ca="1">IF(NOT(ISERROR(MATCH(J48,'Tabla Impacto'!$B$221:$B$223,0))),'Tabla Impacto'!$F$223&amp;"Por favor no seleccionar los criterios de impacto(Afectación Económica o presupuestal y Pérdida Reputacional)",J48)</f>
        <v>0</v>
      </c>
      <c r="L48" s="225" t="str">
        <f ca="1">IF(OR(K48='Tabla Impacto'!$C$11,K48='Tabla Impacto'!$D$11),"Leve",IF(OR(K48='Tabla Impacto'!$C$12,K48='Tabla Impacto'!$D$12),"Menor",IF(OR(K48='Tabla Impacto'!$C$13,K48='Tabla Impacto'!$D$13),"Moderado",IF(OR(K48='Tabla Impacto'!$C$14,K48='Tabla Impacto'!$D$14),"Mayor",IF(OR(K48='Tabla Impacto'!$C$15,K48='Tabla Impacto'!$D$15),"Catastrófico","")))))</f>
        <v/>
      </c>
      <c r="M48" s="213" t="str">
        <f ca="1">IF(L48="","",IF(L48="Leve",0.2,IF(L48="Menor",0.4,IF(L48="Moderado",0.6,IF(L48="Mayor",0.8,IF(L48="Catastrófico",1,))))))</f>
        <v/>
      </c>
      <c r="N48" s="210" t="str">
        <f ca="1">IF(OR(AND(H48="Muy Baja",L48="Leve"),AND(H48="Muy Baja",L48="Menor"),AND(H48="Baja",L48="Leve")),"Bajo",IF(OR(AND(H48="Muy baja",L48="Moderado"),AND(H48="Baja",L48="Menor"),AND(H48="Baja",L48="Moderado"),AND(H48="Media",L48="Leve"),AND(H48="Media",L48="Menor"),AND(H48="Media",L48="Moderado"),AND(H48="Alta",L48="Leve"),AND(H48="Alta",L48="Menor")),"Moderado",IF(OR(AND(H48="Muy Baja",L48="Mayor"),AND(H48="Baja",L48="Mayor"),AND(H48="Media",L48="Mayor"),AND(H48="Alta",L48="Moderado"),AND(H48="Alta",L48="Mayor"),AND(H48="Muy Alta",L48="Leve"),AND(H48="Muy Alta",L48="Menor"),AND(H48="Muy Alta",L48="Moderado"),AND(H48="Muy Alta",L48="Mayor")),"Alto",IF(OR(AND(H48="Muy Baja",L48="Catastrófico"),AND(H48="Baja",L48="Catastrófico"),AND(H48="Media",L48="Catastrófico"),AND(H48="Alta",L48="Catastrófico"),AND(H48="Muy Alta",L48="Catastrófico")),"Extremo",""))))</f>
        <v/>
      </c>
      <c r="O48" s="123">
        <v>1</v>
      </c>
      <c r="P48" s="124"/>
      <c r="Q48" s="125" t="str">
        <f>IF(OR(R48="Preventivo",R48="Detectivo"),"Probabilidad",IF(R48="Correctivo","Impacto",""))</f>
        <v/>
      </c>
      <c r="R48" s="126"/>
      <c r="S48" s="126"/>
      <c r="T48" s="127" t="str">
        <f>IF(AND(R48="Preventivo",S48="Automático"),"50%",IF(AND(R48="Preventivo",S48="Manual"),"40%",IF(AND(R48="Detectivo",S48="Automático"),"40%",IF(AND(R48="Detectivo",S48="Manual"),"30%",IF(AND(R48="Correctivo",S48="Automático"),"35%",IF(AND(R48="Correctivo",S48="Manual"),"25%",""))))))</f>
        <v/>
      </c>
      <c r="U48" s="126"/>
      <c r="V48" s="126"/>
      <c r="W48" s="126"/>
      <c r="X48" s="128" t="str">
        <f>IFERROR(IF(Q48="Probabilidad",(I48-(+I48*T48)),IF(Q48="Impacto",I48,"")),"")</f>
        <v/>
      </c>
      <c r="Y48" s="129" t="str">
        <f>IFERROR(IF(X48="","",IF(X48&lt;=0.2,"Muy Baja",IF(X48&lt;=0.4,"Baja",IF(X48&lt;=0.6,"Media",IF(X48&lt;=0.8,"Alta","Muy Alta"))))),"")</f>
        <v/>
      </c>
      <c r="Z48" s="130" t="str">
        <f>+X48</f>
        <v/>
      </c>
      <c r="AA48" s="129" t="str">
        <f>IFERROR(IF(AB48="","",IF(AB48&lt;=0.2,"Leve",IF(AB48&lt;=0.4,"Menor",IF(AB48&lt;=0.6,"Moderado",IF(AB48&lt;=0.8,"Mayor","Catastrófico"))))),"")</f>
        <v/>
      </c>
      <c r="AB48" s="130" t="str">
        <f>IFERROR(IF(Q48="Impacto",(M48-(+M48*T48)),IF(Q48="Probabilidad",M48,"")),"")</f>
        <v/>
      </c>
      <c r="AC48" s="131"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7"/>
      <c r="B49" s="220"/>
      <c r="C49" s="220"/>
      <c r="D49" s="220"/>
      <c r="E49" s="232"/>
      <c r="F49" s="220"/>
      <c r="G49" s="223"/>
      <c r="H49" s="226"/>
      <c r="I49" s="214"/>
      <c r="J49" s="229"/>
      <c r="K49" s="214">
        <f ca="1">IF(NOT(ISERROR(MATCH(J49,_xlfn.ANCHORARRAY(E60),0))),I62&amp;"Por favor no seleccionar los criterios de impacto",J49)</f>
        <v>0</v>
      </c>
      <c r="L49" s="226"/>
      <c r="M49" s="214"/>
      <c r="N49" s="211"/>
      <c r="O49" s="123">
        <v>2</v>
      </c>
      <c r="P49" s="124"/>
      <c r="Q49" s="125" t="str">
        <f>IF(OR(R49="Preventivo",R49="Detectivo"),"Probabilidad",IF(R49="Correctivo","Impacto",""))</f>
        <v/>
      </c>
      <c r="R49" s="126"/>
      <c r="S49" s="126"/>
      <c r="T49" s="127" t="str">
        <f t="shared" ref="T49:T53" si="52">IF(AND(R49="Preventivo",S49="Automático"),"50%",IF(AND(R49="Preventivo",S49="Manual"),"40%",IF(AND(R49="Detectivo",S49="Automático"),"40%",IF(AND(R49="Detectivo",S49="Manual"),"30%",IF(AND(R49="Correctivo",S49="Automático"),"35%",IF(AND(R49="Correctivo",S49="Manual"),"25%",""))))))</f>
        <v/>
      </c>
      <c r="U49" s="126"/>
      <c r="V49" s="126"/>
      <c r="W49" s="126"/>
      <c r="X49" s="128" t="str">
        <f>IFERROR(IF(AND(Q48="Probabilidad",Q49="Probabilidad"),(Z48-(+Z48*T49)),IF(Q49="Probabilidad",(I48-(+I48*T49)),IF(Q49="Impacto",Z48,""))),"")</f>
        <v/>
      </c>
      <c r="Y49" s="129" t="str">
        <f t="shared" si="1"/>
        <v/>
      </c>
      <c r="Z49" s="130" t="str">
        <f t="shared" ref="Z49:Z53" si="53">+X49</f>
        <v/>
      </c>
      <c r="AA49" s="129" t="str">
        <f t="shared" si="3"/>
        <v/>
      </c>
      <c r="AB49" s="130" t="str">
        <f>IFERROR(IF(AND(Q48="Impacto",Q49="Impacto"),(AB42-(+AB42*T49)),IF(Q49="Impacto",($M$48-(+$M$48*T49)),IF(Q49="Probabilidad",AB42,""))),"")</f>
        <v/>
      </c>
      <c r="AC49" s="131" t="str">
        <f t="shared" ref="AC49:AC50" si="54">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7"/>
      <c r="B50" s="220"/>
      <c r="C50" s="220"/>
      <c r="D50" s="220"/>
      <c r="E50" s="232"/>
      <c r="F50" s="220"/>
      <c r="G50" s="223"/>
      <c r="H50" s="226"/>
      <c r="I50" s="214"/>
      <c r="J50" s="229"/>
      <c r="K50" s="214">
        <f ca="1">IF(NOT(ISERROR(MATCH(J50,_xlfn.ANCHORARRAY(E61),0))),I63&amp;"Por favor no seleccionar los criterios de impacto",J50)</f>
        <v>0</v>
      </c>
      <c r="L50" s="226"/>
      <c r="M50" s="214"/>
      <c r="N50" s="211"/>
      <c r="O50" s="123">
        <v>3</v>
      </c>
      <c r="P50" s="136"/>
      <c r="Q50" s="125" t="str">
        <f>IF(OR(R50="Preventivo",R50="Detectivo"),"Probabilidad",IF(R50="Correctivo","Impacto",""))</f>
        <v/>
      </c>
      <c r="R50" s="126"/>
      <c r="S50" s="126"/>
      <c r="T50" s="127" t="str">
        <f t="shared" si="52"/>
        <v/>
      </c>
      <c r="U50" s="126"/>
      <c r="V50" s="126"/>
      <c r="W50" s="126"/>
      <c r="X50" s="128" t="str">
        <f>IFERROR(IF(AND(Q49="Probabilidad",Q50="Probabilidad"),(Z49-(+Z49*T50)),IF(AND(Q49="Impacto",Q50="Probabilidad"),(Z48-(+Z48*T50)),IF(Q50="Impacto",Z49,""))),"")</f>
        <v/>
      </c>
      <c r="Y50" s="129" t="str">
        <f t="shared" si="1"/>
        <v/>
      </c>
      <c r="Z50" s="130" t="str">
        <f t="shared" si="53"/>
        <v/>
      </c>
      <c r="AA50" s="129" t="str">
        <f t="shared" si="3"/>
        <v/>
      </c>
      <c r="AB50" s="130" t="str">
        <f>IFERROR(IF(AND(Q49="Impacto",Q50="Impacto"),(AB49-(+AB49*T50)),IF(AND(Q49="Probabilidad",Q50="Impacto"),(AB48-(+AB48*T50)),IF(Q50="Probabilidad",AB49,""))),"")</f>
        <v/>
      </c>
      <c r="AC50" s="131" t="str">
        <f t="shared" si="54"/>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ca="1">IF(NOT(ISERROR(MATCH(J51,_xlfn.ANCHORARRAY(E62),0))),I64&amp;"Por favor no seleccionar los criterios de impacto",J51)</f>
        <v>0</v>
      </c>
      <c r="L51" s="226"/>
      <c r="M51" s="214"/>
      <c r="N51" s="211"/>
      <c r="O51" s="123">
        <v>4</v>
      </c>
      <c r="P51" s="124"/>
      <c r="Q51" s="125" t="str">
        <f t="shared" ref="Q51:Q53" si="55">IF(OR(R51="Preventivo",R51="Detectivo"),"Probabilidad",IF(R51="Correctivo","Impacto",""))</f>
        <v/>
      </c>
      <c r="R51" s="126"/>
      <c r="S51" s="126"/>
      <c r="T51" s="127" t="str">
        <f t="shared" si="52"/>
        <v/>
      </c>
      <c r="U51" s="126"/>
      <c r="V51" s="126"/>
      <c r="W51" s="126"/>
      <c r="X51" s="128" t="str">
        <f t="shared" ref="X51:X53" si="56">IFERROR(IF(AND(Q50="Probabilidad",Q51="Probabilidad"),(Z50-(+Z50*T51)),IF(AND(Q50="Impacto",Q51="Probabilidad"),(Z49-(+Z49*T51)),IF(Q51="Impacto",Z50,""))),"")</f>
        <v/>
      </c>
      <c r="Y51" s="129" t="str">
        <f t="shared" si="1"/>
        <v/>
      </c>
      <c r="Z51" s="130" t="str">
        <f t="shared" si="53"/>
        <v/>
      </c>
      <c r="AA51" s="129" t="str">
        <f t="shared" si="3"/>
        <v/>
      </c>
      <c r="AB51" s="130" t="str">
        <f t="shared" ref="AB51:AB53" si="57">IFERROR(IF(AND(Q50="Impacto",Q51="Impacto"),(AB50-(+AB50*T51)),IF(AND(Q50="Probabilidad",Q51="Impacto"),(AB49-(+AB49*T51)),IF(Q51="Probabilidad",AB50,""))),"")</f>
        <v/>
      </c>
      <c r="AC51" s="131" t="str">
        <f>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7"/>
      <c r="B52" s="220"/>
      <c r="C52" s="220"/>
      <c r="D52" s="220"/>
      <c r="E52" s="232"/>
      <c r="F52" s="220"/>
      <c r="G52" s="223"/>
      <c r="H52" s="226"/>
      <c r="I52" s="214"/>
      <c r="J52" s="229"/>
      <c r="K52" s="214">
        <f ca="1">IF(NOT(ISERROR(MATCH(J52,_xlfn.ANCHORARRAY(E63),0))),I65&amp;"Por favor no seleccionar los criterios de impacto",J52)</f>
        <v>0</v>
      </c>
      <c r="L52" s="226"/>
      <c r="M52" s="214"/>
      <c r="N52" s="211"/>
      <c r="O52" s="123">
        <v>5</v>
      </c>
      <c r="P52" s="124"/>
      <c r="Q52" s="125" t="str">
        <f t="shared" si="55"/>
        <v/>
      </c>
      <c r="R52" s="126"/>
      <c r="S52" s="126"/>
      <c r="T52" s="127" t="str">
        <f t="shared" si="52"/>
        <v/>
      </c>
      <c r="U52" s="126"/>
      <c r="V52" s="126"/>
      <c r="W52" s="126"/>
      <c r="X52" s="128" t="str">
        <f t="shared" si="56"/>
        <v/>
      </c>
      <c r="Y52" s="129" t="str">
        <f t="shared" si="1"/>
        <v/>
      </c>
      <c r="Z52" s="130" t="str">
        <f t="shared" si="53"/>
        <v/>
      </c>
      <c r="AA52" s="129" t="str">
        <f t="shared" si="3"/>
        <v/>
      </c>
      <c r="AB52" s="130" t="str">
        <f t="shared" si="57"/>
        <v/>
      </c>
      <c r="AC52" s="131" t="str">
        <f t="shared" ref="AC52:AC53" si="58">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8"/>
      <c r="B53" s="221"/>
      <c r="C53" s="221"/>
      <c r="D53" s="221"/>
      <c r="E53" s="233"/>
      <c r="F53" s="221"/>
      <c r="G53" s="224"/>
      <c r="H53" s="227"/>
      <c r="I53" s="215"/>
      <c r="J53" s="230"/>
      <c r="K53" s="215">
        <f ca="1">IF(NOT(ISERROR(MATCH(J53,_xlfn.ANCHORARRAY(E64),0))),I66&amp;"Por favor no seleccionar los criterios de impacto",J53)</f>
        <v>0</v>
      </c>
      <c r="L53" s="227"/>
      <c r="M53" s="215"/>
      <c r="N53" s="212"/>
      <c r="O53" s="123">
        <v>6</v>
      </c>
      <c r="P53" s="124"/>
      <c r="Q53" s="125" t="str">
        <f t="shared" si="55"/>
        <v/>
      </c>
      <c r="R53" s="126"/>
      <c r="S53" s="126"/>
      <c r="T53" s="127" t="str">
        <f t="shared" si="52"/>
        <v/>
      </c>
      <c r="U53" s="126"/>
      <c r="V53" s="126"/>
      <c r="W53" s="126"/>
      <c r="X53" s="128" t="str">
        <f t="shared" si="56"/>
        <v/>
      </c>
      <c r="Y53" s="129" t="str">
        <f t="shared" si="1"/>
        <v/>
      </c>
      <c r="Z53" s="130" t="str">
        <f t="shared" si="53"/>
        <v/>
      </c>
      <c r="AA53" s="129" t="str">
        <f t="shared" si="3"/>
        <v/>
      </c>
      <c r="AB53" s="130" t="str">
        <f t="shared" si="57"/>
        <v/>
      </c>
      <c r="AC53" s="131" t="str">
        <f t="shared" si="58"/>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v>9</v>
      </c>
      <c r="B54" s="219"/>
      <c r="C54" s="219"/>
      <c r="D54" s="219"/>
      <c r="E54" s="231"/>
      <c r="F54" s="219"/>
      <c r="G54" s="222"/>
      <c r="H54" s="225" t="str">
        <f>IF(G54&lt;=0,"",IF(G54&lt;=2,"Muy Baja",IF(G54&lt;=24,"Baja",IF(G54&lt;=500,"Media",IF(G54&lt;=5000,"Alta","Muy Alta")))))</f>
        <v/>
      </c>
      <c r="I54" s="213" t="str">
        <f>IF(H54="","",IF(H54="Muy Baja",0.2,IF(H54="Baja",0.4,IF(H54="Media",0.6,IF(H54="Alta",0.8,IF(H54="Muy Alta",1,))))))</f>
        <v/>
      </c>
      <c r="J54" s="228"/>
      <c r="K54" s="213">
        <f ca="1">IF(NOT(ISERROR(MATCH(J54,'Tabla Impacto'!$B$221:$B$223,0))),'Tabla Impacto'!$F$223&amp;"Por favor no seleccionar los criterios de impacto(Afectación Económica o presupuestal y Pérdida Reputacional)",J54)</f>
        <v>0</v>
      </c>
      <c r="L54" s="225" t="str">
        <f ca="1">IF(OR(K54='Tabla Impacto'!$C$11,K54='Tabla Impacto'!$D$11),"Leve",IF(OR(K54='Tabla Impacto'!$C$12,K54='Tabla Impacto'!$D$12),"Menor",IF(OR(K54='Tabla Impacto'!$C$13,K54='Tabla Impacto'!$D$13),"Moderado",IF(OR(K54='Tabla Impacto'!$C$14,K54='Tabla Impacto'!$D$14),"Mayor",IF(OR(K54='Tabla Impacto'!$C$15,K54='Tabla Impacto'!$D$15),"Catastrófico","")))))</f>
        <v/>
      </c>
      <c r="M54" s="213" t="str">
        <f ca="1">IF(L54="","",IF(L54="Leve",0.2,IF(L54="Menor",0.4,IF(L54="Moderado",0.6,IF(L54="Mayor",0.8,IF(L54="Catastrófico",1,))))))</f>
        <v/>
      </c>
      <c r="N54" s="210" t="str">
        <f ca="1">IF(OR(AND(H54="Muy Baja",L54="Leve"),AND(H54="Muy Baja",L54="Menor"),AND(H54="Baja",L54="Leve")),"Bajo",IF(OR(AND(H54="Muy baja",L54="Moderado"),AND(H54="Baja",L54="Menor"),AND(H54="Baja",L54="Moderado"),AND(H54="Media",L54="Leve"),AND(H54="Media",L54="Menor"),AND(H54="Media",L54="Moderado"),AND(H54="Alta",L54="Leve"),AND(H54="Alta",L54="Menor")),"Moderado",IF(OR(AND(H54="Muy Baja",L54="Mayor"),AND(H54="Baja",L54="Mayor"),AND(H54="Media",L54="Mayor"),AND(H54="Alta",L54="Moderado"),AND(H54="Alta",L54="Mayor"),AND(H54="Muy Alta",L54="Leve"),AND(H54="Muy Alta",L54="Menor"),AND(H54="Muy Alta",L54="Moderado"),AND(H54="Muy Alta",L54="Mayor")),"Alto",IF(OR(AND(H54="Muy Baja",L54="Catastrófico"),AND(H54="Baja",L54="Catastrófico"),AND(H54="Media",L54="Catastrófico"),AND(H54="Alta",L54="Catastrófico"),AND(H54="Muy Alta",L54="Catastrófico")),"Extremo",""))))</f>
        <v/>
      </c>
      <c r="O54" s="123">
        <v>1</v>
      </c>
      <c r="P54" s="124"/>
      <c r="Q54" s="125" t="str">
        <f>IF(OR(R54="Preventivo",R54="Detectivo"),"Probabilidad",IF(R54="Correctivo","Impacto",""))</f>
        <v/>
      </c>
      <c r="R54" s="126"/>
      <c r="S54" s="126"/>
      <c r="T54" s="127" t="str">
        <f>IF(AND(R54="Preventivo",S54="Automático"),"50%",IF(AND(R54="Preventivo",S54="Manual"),"40%",IF(AND(R54="Detectivo",S54="Automático"),"40%",IF(AND(R54="Detectivo",S54="Manual"),"30%",IF(AND(R54="Correctivo",S54="Automático"),"35%",IF(AND(R54="Correctivo",S54="Manual"),"25%",""))))))</f>
        <v/>
      </c>
      <c r="U54" s="126"/>
      <c r="V54" s="126"/>
      <c r="W54" s="126"/>
      <c r="X54" s="128" t="str">
        <f>IFERROR(IF(Q54="Probabilidad",(I54-(+I54*T54)),IF(Q54="Impacto",I54,"")),"")</f>
        <v/>
      </c>
      <c r="Y54" s="129" t="str">
        <f>IFERROR(IF(X54="","",IF(X54&lt;=0.2,"Muy Baja",IF(X54&lt;=0.4,"Baja",IF(X54&lt;=0.6,"Media",IF(X54&lt;=0.8,"Alta","Muy Alta"))))),"")</f>
        <v/>
      </c>
      <c r="Z54" s="130" t="str">
        <f>+X54</f>
        <v/>
      </c>
      <c r="AA54" s="129" t="str">
        <f>IFERROR(IF(AB54="","",IF(AB54&lt;=0.2,"Leve",IF(AB54&lt;=0.4,"Menor",IF(AB54&lt;=0.6,"Moderado",IF(AB54&lt;=0.8,"Mayor","Catastrófico"))))),"")</f>
        <v/>
      </c>
      <c r="AB54" s="130" t="str">
        <f>IFERROR(IF(Q54="Impacto",(M54-(+M54*T54)),IF(Q54="Probabilidad",M54,"")),"")</f>
        <v/>
      </c>
      <c r="AC54" s="131"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7"/>
      <c r="B55" s="220"/>
      <c r="C55" s="220"/>
      <c r="D55" s="220"/>
      <c r="E55" s="232"/>
      <c r="F55" s="220"/>
      <c r="G55" s="223"/>
      <c r="H55" s="226"/>
      <c r="I55" s="214"/>
      <c r="J55" s="229"/>
      <c r="K55" s="214">
        <f ca="1">IF(NOT(ISERROR(MATCH(J55,_xlfn.ANCHORARRAY(E66),0))),I68&amp;"Por favor no seleccionar los criterios de impacto",J55)</f>
        <v>0</v>
      </c>
      <c r="L55" s="226"/>
      <c r="M55" s="214"/>
      <c r="N55" s="211"/>
      <c r="O55" s="123">
        <v>2</v>
      </c>
      <c r="P55" s="124"/>
      <c r="Q55" s="125" t="str">
        <f>IF(OR(R55="Preventivo",R55="Detectivo"),"Probabilidad",IF(R55="Correctivo","Impacto",""))</f>
        <v/>
      </c>
      <c r="R55" s="126"/>
      <c r="S55" s="126"/>
      <c r="T55" s="127" t="str">
        <f t="shared" ref="T55:T59" si="59">IF(AND(R55="Preventivo",S55="Automático"),"50%",IF(AND(R55="Preventivo",S55="Manual"),"40%",IF(AND(R55="Detectivo",S55="Automático"),"40%",IF(AND(R55="Detectivo",S55="Manual"),"30%",IF(AND(R55="Correctivo",S55="Automático"),"35%",IF(AND(R55="Correctivo",S55="Manual"),"25%",""))))))</f>
        <v/>
      </c>
      <c r="U55" s="126"/>
      <c r="V55" s="126"/>
      <c r="W55" s="126"/>
      <c r="X55" s="128" t="str">
        <f>IFERROR(IF(AND(Q54="Probabilidad",Q55="Probabilidad"),(Z54-(+Z54*T55)),IF(Q55="Probabilidad",(I54-(+I54*T55)),IF(Q55="Impacto",Z54,""))),"")</f>
        <v/>
      </c>
      <c r="Y55" s="129" t="str">
        <f t="shared" si="1"/>
        <v/>
      </c>
      <c r="Z55" s="130" t="str">
        <f t="shared" ref="Z55:Z59" si="60">+X55</f>
        <v/>
      </c>
      <c r="AA55" s="129" t="str">
        <f t="shared" si="3"/>
        <v/>
      </c>
      <c r="AB55" s="130" t="str">
        <f>IFERROR(IF(AND(Q54="Impacto",Q55="Impacto"),(AB48-(+AB48*T55)),IF(Q55="Impacto",($M$54-(+$M$54*T55)),IF(Q55="Probabilidad",AB48,""))),"")</f>
        <v/>
      </c>
      <c r="AC55" s="131" t="str">
        <f t="shared" ref="AC55:AC56" si="61">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7"/>
      <c r="B56" s="220"/>
      <c r="C56" s="220"/>
      <c r="D56" s="220"/>
      <c r="E56" s="232"/>
      <c r="F56" s="220"/>
      <c r="G56" s="223"/>
      <c r="H56" s="226"/>
      <c r="I56" s="214"/>
      <c r="J56" s="229"/>
      <c r="K56" s="214">
        <f ca="1">IF(NOT(ISERROR(MATCH(J56,_xlfn.ANCHORARRAY(E67),0))),I69&amp;"Por favor no seleccionar los criterios de impacto",J56)</f>
        <v>0</v>
      </c>
      <c r="L56" s="226"/>
      <c r="M56" s="214"/>
      <c r="N56" s="211"/>
      <c r="O56" s="123">
        <v>3</v>
      </c>
      <c r="P56" s="136"/>
      <c r="Q56" s="125" t="str">
        <f>IF(OR(R56="Preventivo",R56="Detectivo"),"Probabilidad",IF(R56="Correctivo","Impacto",""))</f>
        <v/>
      </c>
      <c r="R56" s="126"/>
      <c r="S56" s="126"/>
      <c r="T56" s="127" t="str">
        <f t="shared" si="59"/>
        <v/>
      </c>
      <c r="U56" s="126"/>
      <c r="V56" s="126"/>
      <c r="W56" s="126"/>
      <c r="X56" s="128" t="str">
        <f>IFERROR(IF(AND(Q55="Probabilidad",Q56="Probabilidad"),(Z55-(+Z55*T56)),IF(AND(Q55="Impacto",Q56="Probabilidad"),(Z54-(+Z54*T56)),IF(Q56="Impacto",Z55,""))),"")</f>
        <v/>
      </c>
      <c r="Y56" s="129" t="str">
        <f t="shared" si="1"/>
        <v/>
      </c>
      <c r="Z56" s="130" t="str">
        <f t="shared" si="60"/>
        <v/>
      </c>
      <c r="AA56" s="129" t="str">
        <f t="shared" si="3"/>
        <v/>
      </c>
      <c r="AB56" s="130" t="str">
        <f>IFERROR(IF(AND(Q55="Impacto",Q56="Impacto"),(AB55-(+AB55*T56)),IF(AND(Q55="Probabilidad",Q56="Impacto"),(AB54-(+AB54*T56)),IF(Q56="Probabilidad",AB55,""))),"")</f>
        <v/>
      </c>
      <c r="AC56" s="131" t="str">
        <f t="shared" si="61"/>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 ca="1">IF(NOT(ISERROR(MATCH(J57,_xlfn.ANCHORARRAY(E68),0))),I70&amp;"Por favor no seleccionar los criterios de impacto",J57)</f>
        <v>0</v>
      </c>
      <c r="L57" s="226"/>
      <c r="M57" s="214"/>
      <c r="N57" s="211"/>
      <c r="O57" s="123">
        <v>4</v>
      </c>
      <c r="P57" s="124"/>
      <c r="Q57" s="125" t="str">
        <f t="shared" ref="Q57:Q59" si="62">IF(OR(R57="Preventivo",R57="Detectivo"),"Probabilidad",IF(R57="Correctivo","Impacto",""))</f>
        <v/>
      </c>
      <c r="R57" s="126"/>
      <c r="S57" s="126"/>
      <c r="T57" s="127" t="str">
        <f t="shared" si="59"/>
        <v/>
      </c>
      <c r="U57" s="126"/>
      <c r="V57" s="126"/>
      <c r="W57" s="126"/>
      <c r="X57" s="128" t="str">
        <f t="shared" ref="X57:X59" si="63">IFERROR(IF(AND(Q56="Probabilidad",Q57="Probabilidad"),(Z56-(+Z56*T57)),IF(AND(Q56="Impacto",Q57="Probabilidad"),(Z55-(+Z55*T57)),IF(Q57="Impacto",Z56,""))),"")</f>
        <v/>
      </c>
      <c r="Y57" s="129" t="str">
        <f t="shared" si="1"/>
        <v/>
      </c>
      <c r="Z57" s="130" t="str">
        <f t="shared" si="60"/>
        <v/>
      </c>
      <c r="AA57" s="129" t="str">
        <f t="shared" si="3"/>
        <v/>
      </c>
      <c r="AB57" s="130" t="str">
        <f t="shared" ref="AB57:AB59" si="64">IFERROR(IF(AND(Q56="Impacto",Q57="Impacto"),(AB56-(+AB56*T57)),IF(AND(Q56="Probabilidad",Q57="Impacto"),(AB55-(+AB55*T57)),IF(Q57="Probabilidad",AB56,""))),"")</f>
        <v/>
      </c>
      <c r="AC57" s="131" t="str">
        <f>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7"/>
      <c r="B58" s="220"/>
      <c r="C58" s="220"/>
      <c r="D58" s="220"/>
      <c r="E58" s="232"/>
      <c r="F58" s="220"/>
      <c r="G58" s="223"/>
      <c r="H58" s="226"/>
      <c r="I58" s="214"/>
      <c r="J58" s="229"/>
      <c r="K58" s="214">
        <f ca="1">IF(NOT(ISERROR(MATCH(J58,_xlfn.ANCHORARRAY(E69),0))),I71&amp;"Por favor no seleccionar los criterios de impacto",J58)</f>
        <v>0</v>
      </c>
      <c r="L58" s="226"/>
      <c r="M58" s="214"/>
      <c r="N58" s="211"/>
      <c r="O58" s="123">
        <v>5</v>
      </c>
      <c r="P58" s="124"/>
      <c r="Q58" s="125" t="str">
        <f t="shared" si="62"/>
        <v/>
      </c>
      <c r="R58" s="126"/>
      <c r="S58" s="126"/>
      <c r="T58" s="127" t="str">
        <f t="shared" si="59"/>
        <v/>
      </c>
      <c r="U58" s="126"/>
      <c r="V58" s="126"/>
      <c r="W58" s="126"/>
      <c r="X58" s="128" t="str">
        <f t="shared" si="63"/>
        <v/>
      </c>
      <c r="Y58" s="129" t="str">
        <f t="shared" si="1"/>
        <v/>
      </c>
      <c r="Z58" s="130" t="str">
        <f t="shared" si="60"/>
        <v/>
      </c>
      <c r="AA58" s="129" t="str">
        <f t="shared" si="3"/>
        <v/>
      </c>
      <c r="AB58" s="130" t="str">
        <f t="shared" si="64"/>
        <v/>
      </c>
      <c r="AC58" s="131" t="str">
        <f t="shared" ref="AC58:AC59" si="65">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8"/>
      <c r="B59" s="221"/>
      <c r="C59" s="221"/>
      <c r="D59" s="221"/>
      <c r="E59" s="233"/>
      <c r="F59" s="221"/>
      <c r="G59" s="224"/>
      <c r="H59" s="227"/>
      <c r="I59" s="215"/>
      <c r="J59" s="230"/>
      <c r="K59" s="215">
        <f ca="1">IF(NOT(ISERROR(MATCH(J59,_xlfn.ANCHORARRAY(E70),0))),I72&amp;"Por favor no seleccionar los criterios de impacto",J59)</f>
        <v>0</v>
      </c>
      <c r="L59" s="227"/>
      <c r="M59" s="215"/>
      <c r="N59" s="212"/>
      <c r="O59" s="123">
        <v>6</v>
      </c>
      <c r="P59" s="124"/>
      <c r="Q59" s="125" t="str">
        <f t="shared" si="62"/>
        <v/>
      </c>
      <c r="R59" s="126"/>
      <c r="S59" s="126"/>
      <c r="T59" s="127" t="str">
        <f t="shared" si="59"/>
        <v/>
      </c>
      <c r="U59" s="126"/>
      <c r="V59" s="126"/>
      <c r="W59" s="126"/>
      <c r="X59" s="128" t="str">
        <f t="shared" si="63"/>
        <v/>
      </c>
      <c r="Y59" s="129" t="str">
        <f t="shared" si="1"/>
        <v/>
      </c>
      <c r="Z59" s="130" t="str">
        <f t="shared" si="60"/>
        <v/>
      </c>
      <c r="AA59" s="129" t="str">
        <f t="shared" si="3"/>
        <v/>
      </c>
      <c r="AB59" s="130" t="str">
        <f t="shared" si="64"/>
        <v/>
      </c>
      <c r="AC59" s="131" t="str">
        <f t="shared" si="65"/>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v>10</v>
      </c>
      <c r="B60" s="219"/>
      <c r="C60" s="219"/>
      <c r="D60" s="219"/>
      <c r="E60" s="231"/>
      <c r="F60" s="219"/>
      <c r="G60" s="222"/>
      <c r="H60" s="225" t="str">
        <f>IF(G60&lt;=0,"",IF(G60&lt;=2,"Muy Baja",IF(G60&lt;=24,"Baja",IF(G60&lt;=500,"Media",IF(G60&lt;=5000,"Alta","Muy Alta")))))</f>
        <v/>
      </c>
      <c r="I60" s="213" t="str">
        <f>IF(H60="","",IF(H60="Muy Baja",0.2,IF(H60="Baja",0.4,IF(H60="Media",0.6,IF(H60="Alta",0.8,IF(H60="Muy Alta",1,))))))</f>
        <v/>
      </c>
      <c r="J60" s="228"/>
      <c r="K60" s="213">
        <f ca="1">IF(NOT(ISERROR(MATCH(J60,'Tabla Impacto'!$B$221:$B$223,0))),'Tabla Impacto'!$F$223&amp;"Por favor no seleccionar los criterios de impacto(Afectación Económica o presupuestal y Pérdida Reputacional)",J60)</f>
        <v>0</v>
      </c>
      <c r="L60" s="225" t="str">
        <f ca="1">IF(OR(K60='Tabla Impacto'!$C$11,K60='Tabla Impacto'!$D$11),"Leve",IF(OR(K60='Tabla Impacto'!$C$12,K60='Tabla Impacto'!$D$12),"Menor",IF(OR(K60='Tabla Impacto'!$C$13,K60='Tabla Impacto'!$D$13),"Moderado",IF(OR(K60='Tabla Impacto'!$C$14,K60='Tabla Impacto'!$D$14),"Mayor",IF(OR(K60='Tabla Impacto'!$C$15,K60='Tabla Impacto'!$D$15),"Catastrófico","")))))</f>
        <v/>
      </c>
      <c r="M60" s="213" t="str">
        <f ca="1">IF(L60="","",IF(L60="Leve",0.2,IF(L60="Menor",0.4,IF(L60="Moderado",0.6,IF(L60="Mayor",0.8,IF(L60="Catastrófico",1,))))))</f>
        <v/>
      </c>
      <c r="N60" s="210" t="str">
        <f ca="1">IF(OR(AND(H60="Muy Baja",L60="Leve"),AND(H60="Muy Baja",L60="Menor"),AND(H60="Baja",L60="Leve")),"Bajo",IF(OR(AND(H60="Muy baja",L60="Moderado"),AND(H60="Baja",L60="Menor"),AND(H60="Baja",L60="Moderado"),AND(H60="Media",L60="Leve"),AND(H60="Media",L60="Menor"),AND(H60="Media",L60="Moderado"),AND(H60="Alta",L60="Leve"),AND(H60="Alta",L60="Menor")),"Moderado",IF(OR(AND(H60="Muy Baja",L60="Mayor"),AND(H60="Baja",L60="Mayor"),AND(H60="Media",L60="Mayor"),AND(H60="Alta",L60="Moderado"),AND(H60="Alta",L60="Mayor"),AND(H60="Muy Alta",L60="Leve"),AND(H60="Muy Alta",L60="Menor"),AND(H60="Muy Alta",L60="Moderado"),AND(H60="Muy Alta",L60="Mayor")),"Alto",IF(OR(AND(H60="Muy Baja",L60="Catastrófico"),AND(H60="Baja",L60="Catastrófico"),AND(H60="Media",L60="Catastrófico"),AND(H60="Alta",L60="Catastrófico"),AND(H60="Muy Alta",L60="Catastrófico")),"Extremo",""))))</f>
        <v/>
      </c>
      <c r="O60" s="123">
        <v>1</v>
      </c>
      <c r="P60" s="124"/>
      <c r="Q60" s="125" t="str">
        <f>IF(OR(R60="Preventivo",R60="Detectivo"),"Probabilidad",IF(R60="Correctivo","Impacto",""))</f>
        <v/>
      </c>
      <c r="R60" s="126"/>
      <c r="S60" s="126"/>
      <c r="T60" s="127" t="str">
        <f>IF(AND(R60="Preventivo",S60="Automático"),"50%",IF(AND(R60="Preventivo",S60="Manual"),"40%",IF(AND(R60="Detectivo",S60="Automático"),"40%",IF(AND(R60="Detectivo",S60="Manual"),"30%",IF(AND(R60="Correctivo",S60="Automático"),"35%",IF(AND(R60="Correctivo",S60="Manual"),"25%",""))))))</f>
        <v/>
      </c>
      <c r="U60" s="126"/>
      <c r="V60" s="126"/>
      <c r="W60" s="126"/>
      <c r="X60" s="128" t="str">
        <f>IFERROR(IF(Q60="Probabilidad",(I60-(+I60*T60)),IF(Q60="Impacto",I60,"")),"")</f>
        <v/>
      </c>
      <c r="Y60" s="129" t="str">
        <f>IFERROR(IF(X60="","",IF(X60&lt;=0.2,"Muy Baja",IF(X60&lt;=0.4,"Baja",IF(X60&lt;=0.6,"Media",IF(X60&lt;=0.8,"Alta","Muy Alta"))))),"")</f>
        <v/>
      </c>
      <c r="Z60" s="130" t="str">
        <f>+X60</f>
        <v/>
      </c>
      <c r="AA60" s="129" t="str">
        <f>IFERROR(IF(AB60="","",IF(AB60&lt;=0.2,"Leve",IF(AB60&lt;=0.4,"Menor",IF(AB60&lt;=0.6,"Moderado",IF(AB60&lt;=0.8,"Mayor","Catastrófico"))))),"")</f>
        <v/>
      </c>
      <c r="AB60" s="130" t="str">
        <f>IFERROR(IF(Q60="Impacto",(M60-(+M60*T60)),IF(Q60="Probabilidad",M60,"")),"")</f>
        <v/>
      </c>
      <c r="AC60" s="131"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7"/>
      <c r="B61" s="220"/>
      <c r="C61" s="220"/>
      <c r="D61" s="220"/>
      <c r="E61" s="232"/>
      <c r="F61" s="220"/>
      <c r="G61" s="223"/>
      <c r="H61" s="226"/>
      <c r="I61" s="214"/>
      <c r="J61" s="229"/>
      <c r="K61" s="214">
        <f ca="1">IF(NOT(ISERROR(MATCH(J61,_xlfn.ANCHORARRAY(E72),0))),I74&amp;"Por favor no seleccionar los criterios de impacto",J61)</f>
        <v>0</v>
      </c>
      <c r="L61" s="226"/>
      <c r="M61" s="214"/>
      <c r="N61" s="211"/>
      <c r="O61" s="123">
        <v>2</v>
      </c>
      <c r="P61" s="124"/>
      <c r="Q61" s="125" t="str">
        <f>IF(OR(R61="Preventivo",R61="Detectivo"),"Probabilidad",IF(R61="Correctivo","Impacto",""))</f>
        <v/>
      </c>
      <c r="R61" s="126"/>
      <c r="S61" s="126"/>
      <c r="T61" s="127" t="str">
        <f t="shared" ref="T61:T65" si="66">IF(AND(R61="Preventivo",S61="Automático"),"50%",IF(AND(R61="Preventivo",S61="Manual"),"40%",IF(AND(R61="Detectivo",S61="Automático"),"40%",IF(AND(R61="Detectivo",S61="Manual"),"30%",IF(AND(R61="Correctivo",S61="Automático"),"35%",IF(AND(R61="Correctivo",S61="Manual"),"25%",""))))))</f>
        <v/>
      </c>
      <c r="U61" s="126"/>
      <c r="V61" s="126"/>
      <c r="W61" s="126"/>
      <c r="X61" s="128" t="str">
        <f>IFERROR(IF(AND(Q60="Probabilidad",Q61="Probabilidad"),(Z60-(+Z60*T61)),IF(Q61="Probabilidad",(I60-(+I60*T61)),IF(Q61="Impacto",Z60,""))),"")</f>
        <v/>
      </c>
      <c r="Y61" s="129" t="str">
        <f t="shared" si="1"/>
        <v/>
      </c>
      <c r="Z61" s="130" t="str">
        <f t="shared" ref="Z61:Z65" si="67">+X61</f>
        <v/>
      </c>
      <c r="AA61" s="129" t="str">
        <f t="shared" si="3"/>
        <v/>
      </c>
      <c r="AB61" s="130" t="str">
        <f>IFERROR(IF(AND(Q60="Impacto",Q61="Impacto"),(AB54-(+AB54*T61)),IF(Q61="Impacto",($M$60-(+$M$60*T61)),IF(Q61="Probabilidad",AB54,""))),"")</f>
        <v/>
      </c>
      <c r="AC61" s="131" t="str">
        <f t="shared" ref="AC61:AC62" si="68">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row>
    <row r="62" spans="1:68" ht="151.5" customHeight="1" x14ac:dyDescent="0.3">
      <c r="A62" s="217"/>
      <c r="B62" s="220"/>
      <c r="C62" s="220"/>
      <c r="D62" s="220"/>
      <c r="E62" s="232"/>
      <c r="F62" s="220"/>
      <c r="G62" s="223"/>
      <c r="H62" s="226"/>
      <c r="I62" s="214"/>
      <c r="J62" s="229"/>
      <c r="K62" s="214">
        <f ca="1">IF(NOT(ISERROR(MATCH(J62,_xlfn.ANCHORARRAY(E73),0))),I75&amp;"Por favor no seleccionar los criterios de impacto",J62)</f>
        <v>0</v>
      </c>
      <c r="L62" s="226"/>
      <c r="M62" s="214"/>
      <c r="N62" s="211"/>
      <c r="O62" s="123">
        <v>3</v>
      </c>
      <c r="P62" s="136"/>
      <c r="Q62" s="125" t="str">
        <f>IF(OR(R62="Preventivo",R62="Detectivo"),"Probabilidad",IF(R62="Correctivo","Impacto",""))</f>
        <v/>
      </c>
      <c r="R62" s="126"/>
      <c r="S62" s="126"/>
      <c r="T62" s="127" t="str">
        <f t="shared" si="66"/>
        <v/>
      </c>
      <c r="U62" s="126"/>
      <c r="V62" s="126"/>
      <c r="W62" s="126"/>
      <c r="X62" s="128" t="str">
        <f>IFERROR(IF(AND(Q61="Probabilidad",Q62="Probabilidad"),(Z61-(+Z61*T62)),IF(AND(Q61="Impacto",Q62="Probabilidad"),(Z60-(+Z60*T62)),IF(Q62="Impacto",Z61,""))),"")</f>
        <v/>
      </c>
      <c r="Y62" s="129" t="str">
        <f t="shared" si="1"/>
        <v/>
      </c>
      <c r="Z62" s="130" t="str">
        <f t="shared" si="67"/>
        <v/>
      </c>
      <c r="AA62" s="129" t="str">
        <f t="shared" si="3"/>
        <v/>
      </c>
      <c r="AB62" s="130" t="str">
        <f>IFERROR(IF(AND(Q61="Impacto",Q62="Impacto"),(AB61-(+AB61*T62)),IF(AND(Q61="Probabilidad",Q62="Impacto"),(AB60-(+AB60*T62)),IF(Q62="Probabilidad",AB61,""))),"")</f>
        <v/>
      </c>
      <c r="AC62" s="131" t="str">
        <f t="shared" si="68"/>
        <v/>
      </c>
      <c r="AD62" s="132"/>
      <c r="AE62" s="133"/>
      <c r="AF62" s="134"/>
      <c r="AG62" s="135"/>
      <c r="AH62" s="135"/>
      <c r="AI62" s="133"/>
      <c r="AJ62" s="134"/>
    </row>
    <row r="63" spans="1:68" ht="151.5" customHeight="1" x14ac:dyDescent="0.3">
      <c r="A63" s="217"/>
      <c r="B63" s="220"/>
      <c r="C63" s="220"/>
      <c r="D63" s="220"/>
      <c r="E63" s="232"/>
      <c r="F63" s="220"/>
      <c r="G63" s="223"/>
      <c r="H63" s="226"/>
      <c r="I63" s="214"/>
      <c r="J63" s="229"/>
      <c r="K63" s="214">
        <f ca="1">IF(NOT(ISERROR(MATCH(J63,_xlfn.ANCHORARRAY(E74),0))),I76&amp;"Por favor no seleccionar los criterios de impacto",J63)</f>
        <v>0</v>
      </c>
      <c r="L63" s="226"/>
      <c r="M63" s="214"/>
      <c r="N63" s="211"/>
      <c r="O63" s="123">
        <v>4</v>
      </c>
      <c r="P63" s="124"/>
      <c r="Q63" s="125" t="str">
        <f t="shared" ref="Q63:Q65" si="69">IF(OR(R63="Preventivo",R63="Detectivo"),"Probabilidad",IF(R63="Correctivo","Impacto",""))</f>
        <v/>
      </c>
      <c r="R63" s="126"/>
      <c r="S63" s="126"/>
      <c r="T63" s="127" t="str">
        <f t="shared" si="66"/>
        <v/>
      </c>
      <c r="U63" s="126"/>
      <c r="V63" s="126"/>
      <c r="W63" s="126"/>
      <c r="X63" s="128" t="str">
        <f t="shared" ref="X63:X65" si="70">IFERROR(IF(AND(Q62="Probabilidad",Q63="Probabilidad"),(Z62-(+Z62*T63)),IF(AND(Q62="Impacto",Q63="Probabilidad"),(Z61-(+Z61*T63)),IF(Q63="Impacto",Z62,""))),"")</f>
        <v/>
      </c>
      <c r="Y63" s="129" t="str">
        <f t="shared" si="1"/>
        <v/>
      </c>
      <c r="Z63" s="130" t="str">
        <f t="shared" si="67"/>
        <v/>
      </c>
      <c r="AA63" s="129" t="str">
        <f t="shared" si="3"/>
        <v/>
      </c>
      <c r="AB63" s="130" t="str">
        <f t="shared" ref="AB63:AB65" si="71">IFERROR(IF(AND(Q62="Impacto",Q63="Impacto"),(AB62-(+AB62*T63)),IF(AND(Q62="Probabilidad",Q63="Impacto"),(AB61-(+AB61*T63)),IF(Q63="Probabilidad",AB62,""))),"")</f>
        <v/>
      </c>
      <c r="AC63" s="131" t="str">
        <f>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
      </c>
      <c r="AD63" s="132"/>
      <c r="AE63" s="133"/>
      <c r="AF63" s="134"/>
      <c r="AG63" s="135"/>
      <c r="AH63" s="135"/>
      <c r="AI63" s="133"/>
      <c r="AJ63" s="134"/>
    </row>
    <row r="64" spans="1:68" ht="151.5" customHeight="1" x14ac:dyDescent="0.3">
      <c r="A64" s="217"/>
      <c r="B64" s="220"/>
      <c r="C64" s="220"/>
      <c r="D64" s="220"/>
      <c r="E64" s="232"/>
      <c r="F64" s="220"/>
      <c r="G64" s="223"/>
      <c r="H64" s="226"/>
      <c r="I64" s="214"/>
      <c r="J64" s="229"/>
      <c r="K64" s="214">
        <f ca="1">IF(NOT(ISERROR(MATCH(J64,_xlfn.ANCHORARRAY(E75),0))),I77&amp;"Por favor no seleccionar los criterios de impacto",J64)</f>
        <v>0</v>
      </c>
      <c r="L64" s="226"/>
      <c r="M64" s="214"/>
      <c r="N64" s="211"/>
      <c r="O64" s="123">
        <v>5</v>
      </c>
      <c r="P64" s="124"/>
      <c r="Q64" s="125" t="str">
        <f t="shared" si="69"/>
        <v/>
      </c>
      <c r="R64" s="126"/>
      <c r="S64" s="126"/>
      <c r="T64" s="127" t="str">
        <f t="shared" si="66"/>
        <v/>
      </c>
      <c r="U64" s="126"/>
      <c r="V64" s="126"/>
      <c r="W64" s="126"/>
      <c r="X64" s="128" t="str">
        <f t="shared" si="70"/>
        <v/>
      </c>
      <c r="Y64" s="129" t="str">
        <f t="shared" si="1"/>
        <v/>
      </c>
      <c r="Z64" s="130" t="str">
        <f t="shared" si="67"/>
        <v/>
      </c>
      <c r="AA64" s="129" t="str">
        <f t="shared" si="3"/>
        <v/>
      </c>
      <c r="AB64" s="130" t="str">
        <f t="shared" si="71"/>
        <v/>
      </c>
      <c r="AC64" s="131" t="str">
        <f t="shared" ref="AC64:AC65" si="72">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row>
    <row r="65" spans="1:36" ht="151.5" customHeight="1" x14ac:dyDescent="0.3">
      <c r="A65" s="218"/>
      <c r="B65" s="221"/>
      <c r="C65" s="221"/>
      <c r="D65" s="221"/>
      <c r="E65" s="233"/>
      <c r="F65" s="221"/>
      <c r="G65" s="224"/>
      <c r="H65" s="227"/>
      <c r="I65" s="215"/>
      <c r="J65" s="230"/>
      <c r="K65" s="215">
        <f ca="1">IF(NOT(ISERROR(MATCH(J65,_xlfn.ANCHORARRAY(E76),0))),I78&amp;"Por favor no seleccionar los criterios de impacto",J65)</f>
        <v>0</v>
      </c>
      <c r="L65" s="227"/>
      <c r="M65" s="215"/>
      <c r="N65" s="212"/>
      <c r="O65" s="123">
        <v>6</v>
      </c>
      <c r="P65" s="124"/>
      <c r="Q65" s="125" t="str">
        <f t="shared" si="69"/>
        <v/>
      </c>
      <c r="R65" s="126"/>
      <c r="S65" s="126"/>
      <c r="T65" s="127" t="str">
        <f t="shared" si="66"/>
        <v/>
      </c>
      <c r="U65" s="126"/>
      <c r="V65" s="126"/>
      <c r="W65" s="126"/>
      <c r="X65" s="128" t="str">
        <f t="shared" si="70"/>
        <v/>
      </c>
      <c r="Y65" s="129" t="str">
        <f t="shared" si="1"/>
        <v/>
      </c>
      <c r="Z65" s="130" t="str">
        <f t="shared" si="67"/>
        <v/>
      </c>
      <c r="AA65" s="129" t="str">
        <f t="shared" si="3"/>
        <v/>
      </c>
      <c r="AB65" s="130" t="str">
        <f t="shared" si="71"/>
        <v/>
      </c>
      <c r="AC65" s="131" t="str">
        <f t="shared" si="72"/>
        <v/>
      </c>
      <c r="AD65" s="132"/>
      <c r="AE65" s="133"/>
      <c r="AF65" s="134"/>
      <c r="AG65" s="135"/>
      <c r="AH65" s="135"/>
      <c r="AI65" s="133"/>
      <c r="AJ65" s="134"/>
    </row>
    <row r="66" spans="1:36" ht="49.5" customHeight="1" x14ac:dyDescent="0.3">
      <c r="A66" s="6"/>
      <c r="B66" s="234" t="s">
        <v>131</v>
      </c>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6"/>
    </row>
    <row r="68" spans="1:36" x14ac:dyDescent="0.3">
      <c r="A68" s="1"/>
      <c r="B68" s="24" t="s">
        <v>143</v>
      </c>
      <c r="C68" s="1"/>
      <c r="D68" s="1"/>
      <c r="F68" s="1"/>
    </row>
  </sheetData>
  <dataConsolidate/>
  <mergeCells count="185">
    <mergeCell ref="B66:AJ66"/>
    <mergeCell ref="I60:I65"/>
    <mergeCell ref="J60:J65"/>
    <mergeCell ref="K60:K65"/>
    <mergeCell ref="L60:L65"/>
    <mergeCell ref="M60:M65"/>
    <mergeCell ref="N60:N65"/>
    <mergeCell ref="M54:M59"/>
    <mergeCell ref="N54:N59"/>
    <mergeCell ref="I54:I59"/>
    <mergeCell ref="J54:J59"/>
    <mergeCell ref="K54:K59"/>
    <mergeCell ref="L54:L59"/>
    <mergeCell ref="A60:A65"/>
    <mergeCell ref="B60:B65"/>
    <mergeCell ref="C60:C65"/>
    <mergeCell ref="D60:D65"/>
    <mergeCell ref="E60:E65"/>
    <mergeCell ref="F60:F65"/>
    <mergeCell ref="G60:G65"/>
    <mergeCell ref="H60:H65"/>
    <mergeCell ref="G54:G59"/>
    <mergeCell ref="H54:H59"/>
    <mergeCell ref="A54:A59"/>
    <mergeCell ref="B54:B59"/>
    <mergeCell ref="C54:C59"/>
    <mergeCell ref="D54:D59"/>
    <mergeCell ref="E54:E59"/>
    <mergeCell ref="F54:F59"/>
    <mergeCell ref="I48:I53"/>
    <mergeCell ref="J48:J53"/>
    <mergeCell ref="K48:K53"/>
    <mergeCell ref="L48:L53"/>
    <mergeCell ref="M48:M53"/>
    <mergeCell ref="N48:N53"/>
    <mergeCell ref="M42:M47"/>
    <mergeCell ref="N42:N47"/>
    <mergeCell ref="A48:A53"/>
    <mergeCell ref="B48:B53"/>
    <mergeCell ref="C48:C53"/>
    <mergeCell ref="D48:D53"/>
    <mergeCell ref="E48:E53"/>
    <mergeCell ref="F48:F53"/>
    <mergeCell ref="G48:G53"/>
    <mergeCell ref="H48:H53"/>
    <mergeCell ref="G42:G47"/>
    <mergeCell ref="H42:H47"/>
    <mergeCell ref="I42:I47"/>
    <mergeCell ref="J42:J47"/>
    <mergeCell ref="K42:K47"/>
    <mergeCell ref="L42:L47"/>
    <mergeCell ref="A42:A47"/>
    <mergeCell ref="B42:B47"/>
    <mergeCell ref="C42:C47"/>
    <mergeCell ref="D42:D47"/>
    <mergeCell ref="E42:E47"/>
    <mergeCell ref="F42:F47"/>
    <mergeCell ref="I36:I41"/>
    <mergeCell ref="J36:J41"/>
    <mergeCell ref="K36:K41"/>
    <mergeCell ref="L36:L41"/>
    <mergeCell ref="M36:M41"/>
    <mergeCell ref="N36:N41"/>
    <mergeCell ref="M30:M35"/>
    <mergeCell ref="N30:N35"/>
    <mergeCell ref="A36:A41"/>
    <mergeCell ref="B36:B41"/>
    <mergeCell ref="C36:C41"/>
    <mergeCell ref="D36:D41"/>
    <mergeCell ref="E36:E41"/>
    <mergeCell ref="F36:F41"/>
    <mergeCell ref="G36:G41"/>
    <mergeCell ref="H36:H41"/>
    <mergeCell ref="G30:G35"/>
    <mergeCell ref="H30:H35"/>
    <mergeCell ref="I30:I35"/>
    <mergeCell ref="J30:J35"/>
    <mergeCell ref="K30:K35"/>
    <mergeCell ref="L30:L35"/>
    <mergeCell ref="A30:A35"/>
    <mergeCell ref="B30:B35"/>
    <mergeCell ref="C30:C35"/>
    <mergeCell ref="D30:D35"/>
    <mergeCell ref="E30:E35"/>
    <mergeCell ref="F30:F35"/>
    <mergeCell ref="I24:I29"/>
    <mergeCell ref="J24:J29"/>
    <mergeCell ref="K24:K29"/>
    <mergeCell ref="L24:L29"/>
    <mergeCell ref="M24:M29"/>
    <mergeCell ref="N24:N29"/>
    <mergeCell ref="M18:M23"/>
    <mergeCell ref="N18:N23"/>
    <mergeCell ref="A24:A29"/>
    <mergeCell ref="B24:B29"/>
    <mergeCell ref="C24:C29"/>
    <mergeCell ref="D24:D29"/>
    <mergeCell ref="E24:E29"/>
    <mergeCell ref="F24:F29"/>
    <mergeCell ref="G24:G29"/>
    <mergeCell ref="H24:H29"/>
    <mergeCell ref="G18:G23"/>
    <mergeCell ref="H18:H23"/>
    <mergeCell ref="I18:I23"/>
    <mergeCell ref="J18:J23"/>
    <mergeCell ref="K18:K23"/>
    <mergeCell ref="L18:L23"/>
    <mergeCell ref="A18:A23"/>
    <mergeCell ref="B18:B23"/>
    <mergeCell ref="C18:C23"/>
    <mergeCell ref="D18:D23"/>
    <mergeCell ref="E18:E23"/>
    <mergeCell ref="F18:F23"/>
    <mergeCell ref="I12:I17"/>
    <mergeCell ref="J12:J17"/>
    <mergeCell ref="K12:K17"/>
    <mergeCell ref="L12:L17"/>
    <mergeCell ref="M12:M17"/>
    <mergeCell ref="M10:M11"/>
    <mergeCell ref="N10:N11"/>
    <mergeCell ref="A12:A17"/>
    <mergeCell ref="B12:B17"/>
    <mergeCell ref="C12:C17"/>
    <mergeCell ref="D12:D17"/>
    <mergeCell ref="E12:E17"/>
    <mergeCell ref="F12:F17"/>
    <mergeCell ref="G12:G17"/>
    <mergeCell ref="H12:H17"/>
    <mergeCell ref="G10:G11"/>
    <mergeCell ref="H10:H11"/>
    <mergeCell ref="I10:I11"/>
    <mergeCell ref="J10:J11"/>
    <mergeCell ref="K10:K11"/>
    <mergeCell ref="L10:L11"/>
    <mergeCell ref="A10:A11"/>
    <mergeCell ref="B10:B11"/>
    <mergeCell ref="C10:C11"/>
    <mergeCell ref="D10:D11"/>
    <mergeCell ref="E10:E11"/>
    <mergeCell ref="F10:F11"/>
    <mergeCell ref="AB8:AB9"/>
    <mergeCell ref="AC8:AC9"/>
    <mergeCell ref="P8:P9"/>
    <mergeCell ref="Q8:Q9"/>
    <mergeCell ref="R8:W8"/>
    <mergeCell ref="X8:X9"/>
    <mergeCell ref="Y8:Y9"/>
    <mergeCell ref="Z8:Z9"/>
    <mergeCell ref="N12:N17"/>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2 Y10:Y65">
    <cfRule type="cellIs" dxfId="724" priority="227" operator="equal">
      <formula>"Muy Alta"</formula>
    </cfRule>
    <cfRule type="cellIs" dxfId="723" priority="228" operator="equal">
      <formula>"Alta"</formula>
    </cfRule>
    <cfRule type="cellIs" dxfId="722" priority="229" operator="equal">
      <formula>"Media"</formula>
    </cfRule>
    <cfRule type="cellIs" dxfId="721" priority="230" operator="equal">
      <formula>"Baja"</formula>
    </cfRule>
    <cfRule type="cellIs" dxfId="720" priority="231" operator="equal">
      <formula>"Muy Baja"</formula>
    </cfRule>
  </conditionalFormatting>
  <conditionalFormatting sqref="H18">
    <cfRule type="cellIs" dxfId="719" priority="181" operator="equal">
      <formula>"Muy Alta"</formula>
    </cfRule>
    <cfRule type="cellIs" dxfId="718" priority="182" operator="equal">
      <formula>"Alta"</formula>
    </cfRule>
    <cfRule type="cellIs" dxfId="717" priority="183" operator="equal">
      <formula>"Media"</formula>
    </cfRule>
    <cfRule type="cellIs" dxfId="716" priority="184" operator="equal">
      <formula>"Baja"</formula>
    </cfRule>
    <cfRule type="cellIs" dxfId="715" priority="185" operator="equal">
      <formula>"Muy Baja"</formula>
    </cfRule>
  </conditionalFormatting>
  <conditionalFormatting sqref="H24">
    <cfRule type="cellIs" dxfId="714" priority="158" operator="equal">
      <formula>"Muy Alta"</formula>
    </cfRule>
    <cfRule type="cellIs" dxfId="713" priority="159" operator="equal">
      <formula>"Alta"</formula>
    </cfRule>
    <cfRule type="cellIs" dxfId="712" priority="160" operator="equal">
      <formula>"Media"</formula>
    </cfRule>
    <cfRule type="cellIs" dxfId="711" priority="161" operator="equal">
      <formula>"Baja"</formula>
    </cfRule>
    <cfRule type="cellIs" dxfId="710" priority="162" operator="equal">
      <formula>"Muy Baja"</formula>
    </cfRule>
  </conditionalFormatting>
  <conditionalFormatting sqref="H30">
    <cfRule type="cellIs" dxfId="709" priority="135" operator="equal">
      <formula>"Muy Alta"</formula>
    </cfRule>
    <cfRule type="cellIs" dxfId="708" priority="136" operator="equal">
      <formula>"Alta"</formula>
    </cfRule>
    <cfRule type="cellIs" dxfId="707" priority="137" operator="equal">
      <formula>"Media"</formula>
    </cfRule>
    <cfRule type="cellIs" dxfId="706" priority="138" operator="equal">
      <formula>"Baja"</formula>
    </cfRule>
    <cfRule type="cellIs" dxfId="705" priority="139" operator="equal">
      <formula>"Muy Baja"</formula>
    </cfRule>
  </conditionalFormatting>
  <conditionalFormatting sqref="H36">
    <cfRule type="cellIs" dxfId="704" priority="112" operator="equal">
      <formula>"Muy Alta"</formula>
    </cfRule>
    <cfRule type="cellIs" dxfId="703" priority="113" operator="equal">
      <formula>"Alta"</formula>
    </cfRule>
    <cfRule type="cellIs" dxfId="702" priority="114" operator="equal">
      <formula>"Media"</formula>
    </cfRule>
    <cfRule type="cellIs" dxfId="701" priority="115" operator="equal">
      <formula>"Baja"</formula>
    </cfRule>
    <cfRule type="cellIs" dxfId="700" priority="116" operator="equal">
      <formula>"Muy Baja"</formula>
    </cfRule>
  </conditionalFormatting>
  <conditionalFormatting sqref="H42">
    <cfRule type="cellIs" dxfId="699" priority="89" operator="equal">
      <formula>"Muy Alta"</formula>
    </cfRule>
    <cfRule type="cellIs" dxfId="698" priority="90" operator="equal">
      <formula>"Alta"</formula>
    </cfRule>
    <cfRule type="cellIs" dxfId="697" priority="91" operator="equal">
      <formula>"Media"</formula>
    </cfRule>
    <cfRule type="cellIs" dxfId="696" priority="92" operator="equal">
      <formula>"Baja"</formula>
    </cfRule>
    <cfRule type="cellIs" dxfId="695" priority="93" operator="equal">
      <formula>"Muy Baja"</formula>
    </cfRule>
  </conditionalFormatting>
  <conditionalFormatting sqref="H48">
    <cfRule type="cellIs" dxfId="694" priority="66" operator="equal">
      <formula>"Muy Alta"</formula>
    </cfRule>
    <cfRule type="cellIs" dxfId="693" priority="67" operator="equal">
      <formula>"Alta"</formula>
    </cfRule>
    <cfRule type="cellIs" dxfId="692" priority="68" operator="equal">
      <formula>"Media"</formula>
    </cfRule>
    <cfRule type="cellIs" dxfId="691" priority="69" operator="equal">
      <formula>"Baja"</formula>
    </cfRule>
    <cfRule type="cellIs" dxfId="690" priority="70" operator="equal">
      <formula>"Muy Baja"</formula>
    </cfRule>
  </conditionalFormatting>
  <conditionalFormatting sqref="H54">
    <cfRule type="cellIs" dxfId="689" priority="43" operator="equal">
      <formula>"Muy Alta"</formula>
    </cfRule>
    <cfRule type="cellIs" dxfId="688" priority="44" operator="equal">
      <formula>"Alta"</formula>
    </cfRule>
    <cfRule type="cellIs" dxfId="687" priority="45" operator="equal">
      <formula>"Media"</formula>
    </cfRule>
    <cfRule type="cellIs" dxfId="686" priority="46" operator="equal">
      <formula>"Baja"</formula>
    </cfRule>
    <cfRule type="cellIs" dxfId="685" priority="47" operator="equal">
      <formula>"Muy Baja"</formula>
    </cfRule>
  </conditionalFormatting>
  <conditionalFormatting sqref="H60">
    <cfRule type="cellIs" dxfId="684" priority="20" operator="equal">
      <formula>"Muy Alta"</formula>
    </cfRule>
    <cfRule type="cellIs" dxfId="683" priority="21" operator="equal">
      <formula>"Alta"</formula>
    </cfRule>
    <cfRule type="cellIs" dxfId="682" priority="22" operator="equal">
      <formula>"Media"</formula>
    </cfRule>
    <cfRule type="cellIs" dxfId="681" priority="23" operator="equal">
      <formula>"Baja"</formula>
    </cfRule>
    <cfRule type="cellIs" dxfId="680" priority="24" operator="equal">
      <formula>"Muy Baja"</formula>
    </cfRule>
  </conditionalFormatting>
  <conditionalFormatting sqref="K10:K65">
    <cfRule type="containsText" dxfId="679" priority="1" operator="containsText" text="❌">
      <formula>NOT(ISERROR(SEARCH("❌",K10)))</formula>
    </cfRule>
  </conditionalFormatting>
  <conditionalFormatting sqref="L10 L12 L18 L24 L30 L36 L42 L48 L54 L60 AA10:AA65">
    <cfRule type="cellIs" dxfId="678" priority="222" operator="equal">
      <formula>"Catastrófico"</formula>
    </cfRule>
    <cfRule type="cellIs" dxfId="677" priority="223" operator="equal">
      <formula>"Mayor"</formula>
    </cfRule>
    <cfRule type="cellIs" dxfId="676" priority="224" operator="equal">
      <formula>"Moderado"</formula>
    </cfRule>
    <cfRule type="cellIs" dxfId="675" priority="225" operator="equal">
      <formula>"Menor"</formula>
    </cfRule>
    <cfRule type="cellIs" dxfId="674" priority="226" operator="equal">
      <formula>"Leve"</formula>
    </cfRule>
  </conditionalFormatting>
  <conditionalFormatting sqref="N10 AC10:AC65">
    <cfRule type="cellIs" dxfId="673" priority="218" operator="equal">
      <formula>"Extremo"</formula>
    </cfRule>
    <cfRule type="cellIs" dxfId="672" priority="219" operator="equal">
      <formula>"Alto"</formula>
    </cfRule>
    <cfRule type="cellIs" dxfId="671" priority="220" operator="equal">
      <formula>"Moderado"</formula>
    </cfRule>
    <cfRule type="cellIs" dxfId="670" priority="221" operator="equal">
      <formula>"Bajo"</formula>
    </cfRule>
  </conditionalFormatting>
  <conditionalFormatting sqref="N12">
    <cfRule type="cellIs" dxfId="669" priority="200" operator="equal">
      <formula>"Extremo"</formula>
    </cfRule>
    <cfRule type="cellIs" dxfId="668" priority="201" operator="equal">
      <formula>"Alto"</formula>
    </cfRule>
    <cfRule type="cellIs" dxfId="667" priority="202" operator="equal">
      <formula>"Moderado"</formula>
    </cfRule>
    <cfRule type="cellIs" dxfId="666" priority="203" operator="equal">
      <formula>"Bajo"</formula>
    </cfRule>
  </conditionalFormatting>
  <conditionalFormatting sqref="N18">
    <cfRule type="cellIs" dxfId="665" priority="177" operator="equal">
      <formula>"Extremo"</formula>
    </cfRule>
    <cfRule type="cellIs" dxfId="664" priority="178" operator="equal">
      <formula>"Alto"</formula>
    </cfRule>
    <cfRule type="cellIs" dxfId="663" priority="179" operator="equal">
      <formula>"Moderado"</formula>
    </cfRule>
    <cfRule type="cellIs" dxfId="662" priority="180" operator="equal">
      <formula>"Bajo"</formula>
    </cfRule>
  </conditionalFormatting>
  <conditionalFormatting sqref="N24">
    <cfRule type="cellIs" dxfId="661" priority="154" operator="equal">
      <formula>"Extremo"</formula>
    </cfRule>
    <cfRule type="cellIs" dxfId="660" priority="155" operator="equal">
      <formula>"Alto"</formula>
    </cfRule>
    <cfRule type="cellIs" dxfId="659" priority="156" operator="equal">
      <formula>"Moderado"</formula>
    </cfRule>
    <cfRule type="cellIs" dxfId="658" priority="157" operator="equal">
      <formula>"Bajo"</formula>
    </cfRule>
  </conditionalFormatting>
  <conditionalFormatting sqref="N30">
    <cfRule type="cellIs" dxfId="657" priority="131" operator="equal">
      <formula>"Extremo"</formula>
    </cfRule>
    <cfRule type="cellIs" dxfId="656" priority="132" operator="equal">
      <formula>"Alto"</formula>
    </cfRule>
    <cfRule type="cellIs" dxfId="655" priority="133" operator="equal">
      <formula>"Moderado"</formula>
    </cfRule>
    <cfRule type="cellIs" dxfId="654" priority="134" operator="equal">
      <formula>"Bajo"</formula>
    </cfRule>
  </conditionalFormatting>
  <conditionalFormatting sqref="N36">
    <cfRule type="cellIs" dxfId="653" priority="108" operator="equal">
      <formula>"Extremo"</formula>
    </cfRule>
    <cfRule type="cellIs" dxfId="652" priority="109" operator="equal">
      <formula>"Alto"</formula>
    </cfRule>
    <cfRule type="cellIs" dxfId="651" priority="110" operator="equal">
      <formula>"Moderado"</formula>
    </cfRule>
    <cfRule type="cellIs" dxfId="650" priority="111" operator="equal">
      <formula>"Bajo"</formula>
    </cfRule>
  </conditionalFormatting>
  <conditionalFormatting sqref="N42">
    <cfRule type="cellIs" dxfId="649" priority="85" operator="equal">
      <formula>"Extremo"</formula>
    </cfRule>
    <cfRule type="cellIs" dxfId="648" priority="86" operator="equal">
      <formula>"Alto"</formula>
    </cfRule>
    <cfRule type="cellIs" dxfId="647" priority="87" operator="equal">
      <formula>"Moderado"</formula>
    </cfRule>
    <cfRule type="cellIs" dxfId="646" priority="88" operator="equal">
      <formula>"Bajo"</formula>
    </cfRule>
  </conditionalFormatting>
  <conditionalFormatting sqref="N48">
    <cfRule type="cellIs" dxfId="645" priority="62" operator="equal">
      <formula>"Extremo"</formula>
    </cfRule>
    <cfRule type="cellIs" dxfId="644" priority="63" operator="equal">
      <formula>"Alto"</formula>
    </cfRule>
    <cfRule type="cellIs" dxfId="643" priority="64" operator="equal">
      <formula>"Moderado"</formula>
    </cfRule>
    <cfRule type="cellIs" dxfId="642" priority="65" operator="equal">
      <formula>"Bajo"</formula>
    </cfRule>
  </conditionalFormatting>
  <conditionalFormatting sqref="N54">
    <cfRule type="cellIs" dxfId="641" priority="39" operator="equal">
      <formula>"Extremo"</formula>
    </cfRule>
    <cfRule type="cellIs" dxfId="640" priority="40" operator="equal">
      <formula>"Alto"</formula>
    </cfRule>
    <cfRule type="cellIs" dxfId="639" priority="41" operator="equal">
      <formula>"Moderado"</formula>
    </cfRule>
    <cfRule type="cellIs" dxfId="638" priority="42" operator="equal">
      <formula>"Bajo"</formula>
    </cfRule>
  </conditionalFormatting>
  <conditionalFormatting sqref="N60">
    <cfRule type="cellIs" dxfId="637" priority="16" operator="equal">
      <formula>"Extremo"</formula>
    </cfRule>
    <cfRule type="cellIs" dxfId="636" priority="17" operator="equal">
      <formula>"Alto"</formula>
    </cfRule>
    <cfRule type="cellIs" dxfId="635" priority="18" operator="equal">
      <formula>"Moderado"</formula>
    </cfRule>
    <cfRule type="cellIs" dxfId="634" priority="19"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B3B44931-7C4D-435E-9190-A36CD84CD35D}">
          <x14:formula1>
            <xm:f>'Opciones Tratamiento'!$B$9:$B$10</xm:f>
          </x14:formula1>
          <xm:sqref>AJ10:AJ13 AJ15:AJ16 AJ18:AJ19 AJ21:AJ22 AJ24:AJ25 AJ27:AJ28 AJ30:AJ31 AJ33:AJ34 AJ36:AJ37 AJ39:AJ40 AJ42:AJ43 AJ45:AJ46 AJ48:AJ49 AJ51:AJ52 AJ54:AJ55 AJ57:AJ58 AJ60:AJ61 AJ63:AJ64</xm:sqref>
        </x14:dataValidation>
        <x14:dataValidation type="list" allowBlank="1" showInputMessage="1" showErrorMessage="1" xr:uid="{DD75D8A4-2D14-4A4B-8400-229AA25F6339}">
          <x14:formula1>
            <xm:f>'Tabla Valoración controles'!$D$4:$D$6</xm:f>
          </x14:formula1>
          <xm:sqref>R10:R65</xm:sqref>
        </x14:dataValidation>
        <x14:dataValidation type="list" allowBlank="1" showInputMessage="1" showErrorMessage="1" xr:uid="{333A0AC6-9BEF-4C27-A0A2-F2B9FF9B2240}">
          <x14:formula1>
            <xm:f>'Tabla Valoración controles'!$D$7:$D$8</xm:f>
          </x14:formula1>
          <xm:sqref>S10:S65</xm:sqref>
        </x14:dataValidation>
        <x14:dataValidation type="list" allowBlank="1" showInputMessage="1" showErrorMessage="1" xr:uid="{F2672A19-CD7A-4B4D-8D07-D1F3E1E76894}">
          <x14:formula1>
            <xm:f>'Tabla Valoración controles'!$D$9:$D$10</xm:f>
          </x14:formula1>
          <xm:sqref>U10:U65</xm:sqref>
        </x14:dataValidation>
        <x14:dataValidation type="list" allowBlank="1" showInputMessage="1" showErrorMessage="1" xr:uid="{1FFC64AF-2842-49BA-AE14-D9B9BDEDD8DF}">
          <x14:formula1>
            <xm:f>'Tabla Valoración controles'!$D$11:$D$12</xm:f>
          </x14:formula1>
          <xm:sqref>V10:V65</xm:sqref>
        </x14:dataValidation>
        <x14:dataValidation type="list" allowBlank="1" showInputMessage="1" showErrorMessage="1" xr:uid="{B818660B-F79F-48E6-A9C1-3A1CCD008C65}">
          <x14:formula1>
            <xm:f>'Tabla Valoración controles'!$D$13:$D$14</xm:f>
          </x14:formula1>
          <xm:sqref>W10:W65</xm:sqref>
        </x14:dataValidation>
        <x14:dataValidation type="list" allowBlank="1" showInputMessage="1" showErrorMessage="1" xr:uid="{C3D69B65-1B17-4E9F-9C47-CB8E519D96F1}">
          <x14:formula1>
            <xm:f>'Opciones Tratamiento'!$B$13:$B$19</xm:f>
          </x14:formula1>
          <xm:sqref>F10:F65</xm:sqref>
        </x14:dataValidation>
        <x14:dataValidation type="list" allowBlank="1" showInputMessage="1" showErrorMessage="1" xr:uid="{32A639AA-2F50-4FCD-9FD2-79F89AE3E3C4}">
          <x14:formula1>
            <xm:f>'Opciones Tratamiento'!$E$2:$E$4</xm:f>
          </x14:formula1>
          <xm:sqref>B10:B65</xm:sqref>
        </x14:dataValidation>
        <x14:dataValidation type="list" allowBlank="1" showInputMessage="1" showErrorMessage="1" xr:uid="{E3274AD3-4030-4B7E-9034-DC652757D7EF}">
          <x14:formula1>
            <xm:f>'Opciones Tratamiento'!$B$2:$B$5</xm:f>
          </x14:formula1>
          <xm:sqref>AD10:AD65</xm:sqref>
        </x14:dataValidation>
        <x14:dataValidation type="list" allowBlank="1" showInputMessage="1" showErrorMessage="1" xr:uid="{32AABF3E-AE97-4415-9729-2D4CC467E741}">
          <x14:formula1>
            <xm:f>'Tabla Impacto'!$F$210:$F$221</xm:f>
          </x14:formula1>
          <xm:sqref>J10:J65</xm:sqref>
        </x14:dataValidation>
        <x14:dataValidation type="custom" allowBlank="1" showInputMessage="1" showErrorMessage="1" error="Recuerde que las acciones se generan bajo la medida de mitigar el riesgo" xr:uid="{9CC89E1A-0732-4C54-BAEF-4FE055BFDEBB}">
          <x14:formula1>
            <xm:f>IF(OR(AD10='Opciones Tratamiento'!$B$2,AD10='Opciones Tratamiento'!$B$3,AD10='Opciones Tratamiento'!$B$4),ISBLANK(AD10),ISTEXT(AD10))</xm:f>
          </x14:formula1>
          <xm:sqref>AE10:AE65</xm:sqref>
        </x14:dataValidation>
        <x14:dataValidation type="custom" allowBlank="1" showInputMessage="1" showErrorMessage="1" error="Recuerde que las acciones se generan bajo la medida de mitigar el riesgo" xr:uid="{ECD99AF8-143E-4902-911A-30FEBA31013A}">
          <x14:formula1>
            <xm:f>IF(OR(AD10='Opciones Tratamiento'!$B$2,AD10='Opciones Tratamiento'!$B$3,AD10='Opciones Tratamiento'!$B$4),ISBLANK(AD10),ISTEXT(AD10))</xm:f>
          </x14:formula1>
          <xm:sqref>AF10:AF65</xm:sqref>
        </x14:dataValidation>
        <x14:dataValidation type="custom" allowBlank="1" showInputMessage="1" showErrorMessage="1" error="Recuerde que las acciones se generan bajo la medida de mitigar el riesgo" xr:uid="{DAC90293-159B-4623-855A-E119F7180BB6}">
          <x14:formula1>
            <xm:f>IF(OR(AD10='Opciones Tratamiento'!$B$2,AD10='Opciones Tratamiento'!$B$3,AD10='Opciones Tratamiento'!$B$4),ISBLANK(AD10),ISTEXT(AD10))</xm:f>
          </x14:formula1>
          <xm:sqref>AG10:AG65</xm:sqref>
        </x14:dataValidation>
        <x14:dataValidation type="custom" allowBlank="1" showInputMessage="1" showErrorMessage="1" error="Recuerde que las acciones se generan bajo la medida de mitigar el riesgo" xr:uid="{FE3EF595-E3C7-42DA-9EDA-1B297C53AE00}">
          <x14:formula1>
            <xm:f>IF(OR(AD10='Opciones Tratamiento'!$B$2,AD10='Opciones Tratamiento'!$B$3,AD10='Opciones Tratamiento'!$B$4),ISBLANK(AD10),ISTEXT(AD10))</xm:f>
          </x14:formula1>
          <xm:sqref>AH10:AH65</xm:sqref>
        </x14:dataValidation>
        <x14:dataValidation type="custom" allowBlank="1" showInputMessage="1" showErrorMessage="1" error="Recuerde que las acciones se generan bajo la medida de mitigar el riesgo" xr:uid="{9D8D21CA-1E0C-4613-A554-B501B6E4F3F5}">
          <x14:formula1>
            <xm:f>IF(OR(AD10='Opciones Tratamiento'!$B$2,AD10='Opciones Tratamiento'!$B$3,AD10='Opciones Tratamiento'!$B$4),ISBLANK(AD10),ISTEXT(AD10))</xm:f>
          </x14:formula1>
          <xm:sqref>AI10:AI65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2023-09-12T20:00:27Z</dcterms:modified>
</cp:coreProperties>
</file>