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8-AGOSTO 2022\"/>
    </mc:Choice>
  </mc:AlternateContent>
  <xr:revisionPtr revIDLastSave="0" documentId="13_ncr:1_{668509AE-8FF0-4AFF-9B1D-2336D83B0547}" xr6:coauthVersionLast="36" xr6:coauthVersionMax="36" xr10:uidLastSave="{00000000-0000-0000-0000-000000000000}"/>
  <bookViews>
    <workbookView xWindow="0" yWindow="0" windowWidth="28800" windowHeight="12225" tabRatio="741" firstSheet="4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L6" i="11"/>
  <c r="K6" i="11"/>
  <c r="J6" i="11"/>
  <c r="L5" i="11"/>
  <c r="K5" i="11"/>
  <c r="J5" i="11"/>
  <c r="J7" i="11"/>
  <c r="K7" i="11"/>
  <c r="L7" i="11"/>
  <c r="J8" i="11"/>
  <c r="K8" i="11"/>
  <c r="L8" i="11"/>
  <c r="F4" i="9"/>
  <c r="D6" i="6"/>
  <c r="L7" i="4"/>
  <c r="L6" i="4"/>
  <c r="L5" i="4"/>
  <c r="K7" i="4"/>
  <c r="K6" i="4"/>
  <c r="J7" i="4"/>
  <c r="J6" i="4"/>
  <c r="K5" i="4"/>
  <c r="L6" i="1"/>
  <c r="K6" i="1"/>
  <c r="J6" i="1"/>
  <c r="L5" i="1"/>
  <c r="K5" i="1"/>
  <c r="J5" i="1"/>
  <c r="I8" i="15"/>
  <c r="I7" i="15"/>
  <c r="G8" i="15"/>
  <c r="F10" i="15"/>
  <c r="G7" i="15"/>
  <c r="B18" i="10"/>
  <c r="B7" i="10"/>
  <c r="B10" i="10" s="1"/>
  <c r="B17" i="10"/>
  <c r="B16" i="10"/>
  <c r="B15" i="10"/>
  <c r="B9" i="10"/>
  <c r="B8" i="10"/>
  <c r="B11" i="10"/>
  <c r="B12" i="10"/>
  <c r="B13" i="10"/>
  <c r="B19" i="6"/>
  <c r="B17" i="5"/>
  <c r="B6" i="5"/>
  <c r="B14" i="5" s="1"/>
  <c r="E9" i="11"/>
  <c r="D9" i="11"/>
  <c r="E6" i="11"/>
  <c r="E5" i="11"/>
  <c r="D6" i="11"/>
  <c r="B12" i="5"/>
  <c r="B13" i="5"/>
  <c r="B15" i="5"/>
  <c r="B16" i="5"/>
  <c r="B16" i="6"/>
  <c r="B17" i="6"/>
  <c r="B14" i="10" l="1"/>
  <c r="D4" i="9"/>
  <c r="B10" i="5"/>
  <c r="B11" i="5"/>
  <c r="F9" i="11" l="1"/>
  <c r="J9" i="11" s="1"/>
  <c r="B8" i="5" l="1"/>
  <c r="B21" i="6" l="1"/>
  <c r="B7" i="5"/>
  <c r="E5" i="1"/>
  <c r="E6" i="1"/>
  <c r="D11" i="4" l="1"/>
  <c r="E6" i="4"/>
  <c r="E7" i="4"/>
  <c r="E8" i="4"/>
  <c r="K8" i="4" s="1"/>
  <c r="E5" i="4"/>
  <c r="C7" i="1"/>
  <c r="D7" i="1"/>
  <c r="E10" i="15"/>
  <c r="D10" i="15"/>
  <c r="F9" i="15"/>
  <c r="F7" i="15"/>
  <c r="B4" i="16" s="1"/>
  <c r="F8" i="15"/>
  <c r="L8" i="4" l="1"/>
  <c r="J8" i="4"/>
  <c r="E7" i="1"/>
  <c r="C10" i="15" l="1"/>
  <c r="G9" i="15" l="1"/>
  <c r="C9" i="4" l="1"/>
  <c r="C11" i="4" s="1"/>
  <c r="D18" i="10" l="1"/>
  <c r="D7" i="10"/>
  <c r="C4" i="4"/>
  <c r="D4" i="11" s="1"/>
  <c r="C4" i="1"/>
  <c r="F9" i="4" l="1"/>
  <c r="J9" i="4" s="1"/>
  <c r="F11" i="4" l="1"/>
  <c r="J10" i="4" l="1"/>
  <c r="K10" i="4"/>
  <c r="L10" i="4"/>
  <c r="E9" i="4" l="1"/>
  <c r="E11" i="4" l="1"/>
  <c r="I9" i="15"/>
  <c r="C4" i="9"/>
  <c r="B9" i="4"/>
  <c r="J11" i="4" l="1"/>
  <c r="I10" i="15"/>
  <c r="B11" i="4"/>
  <c r="B6" i="16" l="1"/>
  <c r="G9" i="11" l="1"/>
  <c r="K9" i="11" s="1"/>
  <c r="E16" i="10" l="1"/>
  <c r="C9" i="11"/>
  <c r="H9" i="11" l="1"/>
  <c r="L9" i="11" s="1"/>
  <c r="D5" i="16" l="1"/>
  <c r="B7" i="16" l="1"/>
  <c r="B12" i="16" s="1"/>
  <c r="D8" i="10" l="1"/>
  <c r="H9" i="4"/>
  <c r="L9" i="4" s="1"/>
  <c r="G9" i="4"/>
  <c r="K9" i="4" s="1"/>
  <c r="G11" i="4" l="1"/>
  <c r="E15" i="10"/>
  <c r="E17" i="10"/>
  <c r="E18" i="10"/>
  <c r="E15" i="6"/>
  <c r="B15" i="6"/>
  <c r="B14" i="6"/>
  <c r="B13" i="6"/>
  <c r="B12" i="6"/>
  <c r="B9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JEFE PRESUPUESTO</author>
    <author>PRESUPUESTO</author>
    <author>CONTABILIDAD</author>
  </authors>
  <commentList>
    <comment ref="D8" authorId="0" shapeId="0" xr:uid="{E853E568-BFB4-47C0-ACFC-44622B5C72D3}">
      <text>
        <r>
          <rPr>
            <b/>
            <sz val="9"/>
            <color indexed="81"/>
            <rFont val="Tahoma"/>
            <charset val="1"/>
          </rPr>
          <t>JEFE PRESUPUESTO:</t>
        </r>
        <r>
          <rPr>
            <sz val="9"/>
            <color indexed="81"/>
            <rFont val="Tahoma"/>
            <charset val="1"/>
          </rPr>
          <t xml:space="preserve">
RESOLUCIÓN N°013369 DE JULIO 12 DE 2022 DE MINEDUCACIÓN.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<sst xmlns="http://schemas.openxmlformats.org/spreadsheetml/2006/main" count="283" uniqueCount="132">
  <si>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</si>
  <si>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</si>
  <si>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</si>
  <si>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</si>
  <si>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</si>
  <si>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</si>
  <si>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</si>
  <si>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</si>
  <si>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</si>
  <si>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</si>
  <si>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</si>
  <si>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</si>
  <si>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</si>
  <si>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</si>
  <si>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</si>
  <si>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</si>
  <si>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</si>
  <si>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</si>
  <si>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</si>
  <si>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</si>
  <si>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</si>
  <si>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</si>
  <si>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</si>
  <si>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</si>
  <si>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</si>
  <si>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</si>
  <si>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</si>
  <si>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</si>
  <si>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</si>
  <si>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</si>
  <si>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</si>
  <si>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</si>
  <si>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</si>
  <si>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</si>
  <si>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</si>
  <si>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</si>
  <si>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</si>
  <si>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</si>
  <si>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</si>
  <si>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</si>
  <si>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</si>
  <si>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</si>
  <si>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</si>
  <si>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</si>
  <si>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</si>
  <si>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</si>
  <si>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</si>
  <si>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</si>
  <si>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</si>
  <si>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</si>
  <si>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</si>
  <si>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</si>
  <si>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</si>
  <si>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</si>
  <si>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</si>
  <si>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</si>
  <si>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</si>
  <si>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</si>
  <si>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</si>
  <si>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</si>
  <si>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</si>
  <si>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</si>
  <si>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</si>
  <si>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</si>
  <si>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</si>
  <si>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</si>
  <si>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</si>
  <si>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</si>
  <si>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</si>
  <si>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</si>
  <si>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</si>
  <si>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</si>
  <si>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</si>
  <si>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</si>
  <si>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</si>
  <si>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</si>
  <si>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</si>
  <si>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</si>
  <si>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</si>
  <si>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</si>
  <si>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</si>
  <si>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</si>
  <si>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</si>
  <si>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</si>
  <si>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</si>
  <si>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</si>
  <si>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</si>
  <si>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</si>
  <si>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</si>
  <si>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</si>
  <si>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</si>
  <si>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</si>
  <si>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</si>
  <si>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</si>
  <si>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</si>
  <si>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</si>
  <si>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</si>
  <si>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</si>
  <si>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</si>
  <si>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</si>
  <si>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</si>
  <si>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</si>
  <si>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</si>
  <si>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</si>
  <si>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</si>
  <si>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</si>
  <si>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</si>
  <si>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</si>
  <si>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</si>
  <si>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</si>
  <si>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</si>
  <si>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</si>
  <si>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</si>
  <si>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</si>
  <si>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</si>
  <si>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</si>
  <si>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</si>
  <si>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</si>
  <si>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</si>
  <si>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</si>
  <si>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</si>
  <si>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</si>
  <si>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</si>
  <si>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</si>
  <si>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</si>
  <si>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</si>
  <si>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ADICIÓN SEG RESOLUCION(013369-MINEDUCACIÓN) Y ACUERDOS</t>
  </si>
  <si>
    <t>CON CORTE A AGOSTO 31   DE 2022</t>
  </si>
  <si>
    <t>EJECUCIÓN PRESUPUESTAL 
GASTOS DE PERSONAL 
CON CORTE A AGOSTO 31   DE 2022</t>
  </si>
  <si>
    <t>EJECUCIÓN PRESUPUESTAL
ADQUISICIÓN BIENES Y SERVICIOS
CON CORTE A AGOSTO 31   DE 2022</t>
  </si>
  <si>
    <t>Ejecución Presupuestal - Proyectos de Inversión
CON CORTE A AGOSTO 31   DE 2022</t>
  </si>
  <si>
    <t>EJECUCIÓN PRESUPUESTAL 
PROYECTOS DE INVERSIÓN
CON CORTE A AGOSTO 31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</si>
</sst>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4.2394904558757517E-2</c:v>
                </c:pt>
                <c:pt idx="1">
                  <c:v>0.9576050954412425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AGOSTO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0.45442983265344716</c:v>
                </c:pt>
                <c:pt idx="6">
                  <c:v>0.52476399693641718</c:v>
                </c:pt>
                <c:pt idx="7">
                  <c:v>0.60634221658423981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AGOSTO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498871697</c:v>
                </c:pt>
                <c:pt idx="6">
                  <c:v>576084330</c:v>
                </c:pt>
                <c:pt idx="7">
                  <c:v>665640653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JULIO 31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4601080765</c:v>
                </c:pt>
                <c:pt idx="2">
                  <c:v>1334953548</c:v>
                </c:pt>
                <c:pt idx="3" formatCode="0.00%">
                  <c:v>0.29013912517138785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AGOSTO 31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8.333333331522165E-2</c:v>
                </c:pt>
                <c:pt idx="1">
                  <c:v>0.1666666666304433</c:v>
                </c:pt>
                <c:pt idx="2">
                  <c:v>0.24999999994566494</c:v>
                </c:pt>
                <c:pt idx="3">
                  <c:v>0.3333333332608866</c:v>
                </c:pt>
                <c:pt idx="4">
                  <c:v>0.41666666657610824</c:v>
                </c:pt>
                <c:pt idx="5">
                  <c:v>0.49999999989132987</c:v>
                </c:pt>
                <c:pt idx="6">
                  <c:v>0.58333333320655156</c:v>
                </c:pt>
                <c:pt idx="7">
                  <c:v>0.6666666665217732</c:v>
                </c:pt>
                <c:pt idx="8">
                  <c:v>0.74999999983699484</c:v>
                </c:pt>
                <c:pt idx="9">
                  <c:v>0.83333333315221647</c:v>
                </c:pt>
                <c:pt idx="10">
                  <c:v>0.91666666646743811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1.1962654604694816E-2</c:v>
                </c:pt>
                <c:pt idx="2">
                  <c:v>5.5092445654993841E-2</c:v>
                </c:pt>
                <c:pt idx="3">
                  <c:v>9.3938954362171465E-2</c:v>
                </c:pt>
                <c:pt idx="4">
                  <c:v>0.12298544361674556</c:v>
                </c:pt>
                <c:pt idx="5">
                  <c:v>0.18455336199689595</c:v>
                </c:pt>
                <c:pt idx="6">
                  <c:v>0.2477925348915278</c:v>
                </c:pt>
                <c:pt idx="7">
                  <c:v>0.29013912517138785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343050128</c:v>
                </c:pt>
                <c:pt idx="1">
                  <c:v>1853517564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#,##0</c:formatCode>
                <c:ptCount val="2"/>
                <c:pt idx="0">
                  <c:v>237005077</c:v>
                </c:pt>
                <c:pt idx="1">
                  <c:v>1097948471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#,##0</c:formatCode>
                <c:ptCount val="2"/>
                <c:pt idx="0">
                  <c:v>229506899</c:v>
                </c:pt>
                <c:pt idx="1">
                  <c:v>1057437015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JULIO 31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0.98014322285714284</c:v>
                </c:pt>
                <c:pt idx="1">
                  <c:v>0.43601090321792557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14-17'!$K$5:$K$8</c:f>
              <c:numCache>
                <c:formatCode>0.0%</c:formatCode>
                <c:ptCount val="2"/>
                <c:pt idx="0">
                  <c:v>0.6771573628571429</c:v>
                </c:pt>
                <c:pt idx="1">
                  <c:v>0.25827513794600887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14-17'!$L$5:$L$8</c:f>
              <c:numCache>
                <c:formatCode>0.0%</c:formatCode>
                <c:ptCount val="2"/>
                <c:pt idx="0">
                  <c:v>0.65573399714285718</c:v>
                </c:pt>
                <c:pt idx="1">
                  <c:v>0.24874545402808879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38662660</c:v>
                </c:pt>
                <c:pt idx="1">
                  <c:v>1987965846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5.0818597285726078E-3</c:v>
                </c:pt>
                <c:pt idx="1">
                  <c:v>0.26130027200831951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AGOSTO 31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5120521896</c:v>
                </c:pt>
                <c:pt idx="1">
                  <c:v>892880487</c:v>
                </c:pt>
                <c:pt idx="2">
                  <c:v>0</c:v>
                </c:pt>
                <c:pt idx="3">
                  <c:v>6013402383</c:v>
                </c:pt>
                <c:pt idx="4">
                  <c:v>2530316148</c:v>
                </c:pt>
                <c:pt idx="5">
                  <c:v>2200422674</c:v>
                </c:pt>
                <c:pt idx="6">
                  <c:v>2186465090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3">
                  <c:v>4601080765</c:v>
                </c:pt>
                <c:pt idx="4">
                  <c:v>2196567692</c:v>
                </c:pt>
                <c:pt idx="5">
                  <c:v>1334953548</c:v>
                </c:pt>
                <c:pt idx="6">
                  <c:v>1286943914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AGOSTO 31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7"/>
                <c:pt idx="0">
                  <c:v>2324325611</c:v>
                </c:pt>
                <c:pt idx="1">
                  <c:v>892880487</c:v>
                </c:pt>
                <c:pt idx="2">
                  <c:v>0</c:v>
                </c:pt>
                <c:pt idx="3">
                  <c:v>3217206098</c:v>
                </c:pt>
                <c:pt idx="4">
                  <c:v>1523974107</c:v>
                </c:pt>
                <c:pt idx="5">
                  <c:v>1523124297</c:v>
                </c:pt>
                <c:pt idx="6">
                  <c:v>1523124297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7"/>
                <c:pt idx="0">
                  <c:v>1097796978</c:v>
                </c:pt>
                <c:pt idx="1">
                  <c:v>0</c:v>
                </c:pt>
                <c:pt idx="2">
                  <c:v>0</c:v>
                </c:pt>
                <c:pt idx="3">
                  <c:v>1097796978</c:v>
                </c:pt>
                <c:pt idx="4">
                  <c:v>962554359</c:v>
                </c:pt>
                <c:pt idx="5">
                  <c:v>665640653</c:v>
                </c:pt>
                <c:pt idx="6">
                  <c:v>651683069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7"/>
                <c:pt idx="0">
                  <c:v>1698399307</c:v>
                </c:pt>
                <c:pt idx="1">
                  <c:v>0</c:v>
                </c:pt>
                <c:pt idx="2">
                  <c:v>0</c:v>
                </c:pt>
                <c:pt idx="3">
                  <c:v>1698399307</c:v>
                </c:pt>
                <c:pt idx="4">
                  <c:v>43787682</c:v>
                </c:pt>
                <c:pt idx="5">
                  <c:v>11657724</c:v>
                </c:pt>
                <c:pt idx="6">
                  <c:v>11657724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2">
                  <c:v>0</c:v>
                </c:pt>
                <c:pt idx="3">
                  <c:v>4601080765</c:v>
                </c:pt>
                <c:pt idx="4">
                  <c:v>2196567692</c:v>
                </c:pt>
                <c:pt idx="5">
                  <c:v>1334953548</c:v>
                </c:pt>
                <c:pt idx="6">
                  <c:v>1286943914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AGOSTO 31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8.333333297069985E-2</c:v>
                </c:pt>
                <c:pt idx="1">
                  <c:v>0.1666666659413997</c:v>
                </c:pt>
                <c:pt idx="2">
                  <c:v>0.24999999891209954</c:v>
                </c:pt>
                <c:pt idx="3">
                  <c:v>0.3333333318827994</c:v>
                </c:pt>
                <c:pt idx="4">
                  <c:v>0.41666666485349924</c:v>
                </c:pt>
                <c:pt idx="5">
                  <c:v>0.49999999782419907</c:v>
                </c:pt>
                <c:pt idx="6">
                  <c:v>0.58333333079489891</c:v>
                </c:pt>
                <c:pt idx="7">
                  <c:v>0.6666666637655988</c:v>
                </c:pt>
                <c:pt idx="8">
                  <c:v>0.74999999673629858</c:v>
                </c:pt>
                <c:pt idx="9">
                  <c:v>0.83333332970699847</c:v>
                </c:pt>
                <c:pt idx="10">
                  <c:v>0.91666666267769825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3.5707132369111903E-2</c:v>
                </c:pt>
                <c:pt idx="1">
                  <c:v>8.2390236101063122E-2</c:v>
                </c:pt>
                <c:pt idx="2">
                  <c:v>0.15091177755190244</c:v>
                </c:pt>
                <c:pt idx="3">
                  <c:v>0.22659507839836251</c:v>
                </c:pt>
                <c:pt idx="4">
                  <c:v>0.30279377768355825</c:v>
                </c:pt>
                <c:pt idx="5">
                  <c:v>0.3921202877814513</c:v>
                </c:pt>
                <c:pt idx="6">
                  <c:v>0.44142057883168911</c:v>
                </c:pt>
                <c:pt idx="7">
                  <c:v>0.47343075034790638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AGOSTO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268100507</c:v>
                </c:pt>
                <c:pt idx="1">
                  <c:v>536201014</c:v>
                </c:pt>
                <c:pt idx="2">
                  <c:v>804301521</c:v>
                </c:pt>
                <c:pt idx="3">
                  <c:v>1072402028</c:v>
                </c:pt>
                <c:pt idx="4">
                  <c:v>1340502535</c:v>
                </c:pt>
                <c:pt idx="5">
                  <c:v>1608603042</c:v>
                </c:pt>
                <c:pt idx="6">
                  <c:v>1876703549</c:v>
                </c:pt>
                <c:pt idx="7">
                  <c:v>2144804056</c:v>
                </c:pt>
                <c:pt idx="8">
                  <c:v>2412904563</c:v>
                </c:pt>
                <c:pt idx="9">
                  <c:v>2681005070</c:v>
                </c:pt>
                <c:pt idx="10">
                  <c:v>2949105577</c:v>
                </c:pt>
                <c:pt idx="11">
                  <c:v>3217206098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1261531781</c:v>
                </c:pt>
                <c:pt idx="6">
                  <c:v>1420140978</c:v>
                </c:pt>
                <c:pt idx="7">
                  <c:v>1523124297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14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9</xdr:row>
      <xdr:rowOff>129664</xdr:rowOff>
    </xdr:from>
    <xdr:to>
      <xdr:col>29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customWidth="1"/>
    <col min="6" max="6" width="18.285156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8" t="s">
        <v>101</v>
      </c>
      <c r="C3" s="239"/>
      <c r="D3" s="239"/>
      <c r="E3" s="239"/>
      <c r="F3" s="239"/>
      <c r="G3" s="239"/>
      <c r="H3" s="239"/>
      <c r="I3" s="240"/>
    </row>
    <row r="4" spans="2:14" ht="13.5" customHeight="1" thickBot="1" x14ac:dyDescent="0.25">
      <c r="B4" s="235" t="s">
        <v>127</v>
      </c>
      <c r="C4" s="236"/>
      <c r="D4" s="236"/>
      <c r="E4" s="236"/>
      <c r="F4" s="236"/>
      <c r="G4" s="236"/>
      <c r="H4" s="236"/>
      <c r="I4" s="237"/>
    </row>
    <row r="5" spans="2:14" ht="13.5" thickBot="1" x14ac:dyDescent="0.25"/>
    <row r="6" spans="2:14" ht="64.5" thickBot="1" x14ac:dyDescent="0.25">
      <c r="B6" s="138" t="s">
        <v>90</v>
      </c>
      <c r="C6" s="212" t="s">
        <v>119</v>
      </c>
      <c r="D6" s="228" t="s">
        <v>126</v>
      </c>
      <c r="E6" s="228" t="s">
        <v>121</v>
      </c>
      <c r="F6" s="213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29">
        <v>0</v>
      </c>
      <c r="E7" s="230">
        <v>0</v>
      </c>
      <c r="F7" s="142">
        <f>C7+D7-E7</f>
        <v>450000000</v>
      </c>
      <c r="G7" s="31">
        <f>F7/F10</f>
        <v>4.2394904558757517E-2</v>
      </c>
      <c r="H7" s="227">
        <v>38662660</v>
      </c>
      <c r="I7" s="178">
        <f>H7/F10</f>
        <v>3.6424439570837595E-3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8">
        <v>3006508496</v>
      </c>
      <c r="E8" s="230">
        <v>0</v>
      </c>
      <c r="F8" s="142">
        <f>C8+D8-E8</f>
        <v>10164483148</v>
      </c>
      <c r="G8" s="31">
        <f>F8/F10</f>
        <v>0.9576050954412425</v>
      </c>
      <c r="H8" s="191">
        <v>1987965846</v>
      </c>
      <c r="I8" s="180">
        <f>H8/F10</f>
        <v>0.18728804957164363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1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6">
        <f>+C7+C8+C9</f>
        <v>7607974652</v>
      </c>
      <c r="D10" s="206">
        <f>SUM(D7:D9)</f>
        <v>3006508496</v>
      </c>
      <c r="E10" s="232">
        <f>SUM(E7:E9)</f>
        <v>0</v>
      </c>
      <c r="F10" s="206">
        <f>+F7+F8+F9</f>
        <v>10614483148</v>
      </c>
      <c r="G10" s="149">
        <f>SUM(G7:G9)</f>
        <v>1</v>
      </c>
      <c r="H10" s="148">
        <f>SUM(H7:H9)</f>
        <v>2026628506</v>
      </c>
      <c r="I10" s="179">
        <f>SUM(I7:I9)</f>
        <v>0.1909304935287274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7"/>
      <c r="E32" s="207"/>
      <c r="F32" s="207"/>
      <c r="G32" s="141" t="s">
        <v>96</v>
      </c>
    </row>
    <row r="33" spans="2:15" x14ac:dyDescent="0.2">
      <c r="B33" s="136" t="s">
        <v>92</v>
      </c>
      <c r="C33" s="142">
        <f>+H7</f>
        <v>38662660</v>
      </c>
      <c r="D33" s="208"/>
      <c r="E33" s="208"/>
      <c r="F33" s="208"/>
      <c r="G33" s="178">
        <f>C33/C10</f>
        <v>5.0818597285726078E-3</v>
      </c>
    </row>
    <row r="34" spans="2:15" ht="13.5" thickBot="1" x14ac:dyDescent="0.25">
      <c r="B34" s="137" t="s">
        <v>93</v>
      </c>
      <c r="C34" s="142">
        <f>+H8</f>
        <v>1987965846</v>
      </c>
      <c r="D34" s="208"/>
      <c r="E34" s="208"/>
      <c r="F34" s="208"/>
      <c r="G34" s="180">
        <f>C34/C10</f>
        <v>0.26130027200831951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9"/>
      <c r="E35" s="209"/>
      <c r="F35" s="209"/>
      <c r="G35" s="181">
        <f>C35/C10</f>
        <v>0</v>
      </c>
    </row>
    <row r="36" spans="2:15" ht="13.5" thickBot="1" x14ac:dyDescent="0.25">
      <c r="B36" s="147" t="s">
        <v>89</v>
      </c>
      <c r="C36" s="205">
        <f>SUM(C33:C35)</f>
        <v>2026628506</v>
      </c>
      <c r="D36" s="210"/>
      <c r="E36" s="210"/>
      <c r="F36" s="210"/>
      <c r="G36" s="211">
        <f>SUM(G33:G35)</f>
        <v>0.26638213173689212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0" t="s">
        <v>130</v>
      </c>
      <c r="C2" s="261"/>
      <c r="D2" s="261"/>
      <c r="E2" s="261"/>
      <c r="F2" s="26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f>2487452756+2113628009</f>
        <v>4601080765</v>
      </c>
      <c r="E4" s="53">
        <v>1334953548</v>
      </c>
      <c r="F4" s="188">
        <f>E4/D4</f>
        <v>0.29013912517138785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C15" sqref="C15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7" t="s">
        <v>131</v>
      </c>
      <c r="B5" s="258"/>
      <c r="C5" s="258"/>
      <c r="D5" s="258"/>
      <c r="E5" s="25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f>207287730+176135667</f>
        <v>383423397</v>
      </c>
      <c r="C7" s="47">
        <v>0</v>
      </c>
      <c r="D7" s="48">
        <f>+B7/$B$18</f>
        <v>8.333333331522165E-2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766846794</v>
      </c>
      <c r="C8" s="47">
        <v>55041140</v>
      </c>
      <c r="D8" s="48">
        <f>+B8/$B$18</f>
        <v>0.1666666666304433</v>
      </c>
      <c r="E8" s="189">
        <f t="shared" ref="D8:E18" si="0">+C8/$B$18</f>
        <v>1.1962654604694816E-2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1150270191</v>
      </c>
      <c r="C9" s="47">
        <v>253484792</v>
      </c>
      <c r="D9" s="48">
        <f t="shared" si="0"/>
        <v>0.24999999994566494</v>
      </c>
      <c r="E9" s="189">
        <f t="shared" si="0"/>
        <v>5.5092445654993841E-2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1533693588</v>
      </c>
      <c r="C10" s="47">
        <v>432220716</v>
      </c>
      <c r="D10" s="48">
        <f t="shared" si="0"/>
        <v>0.3333333332608866</v>
      </c>
      <c r="E10" s="189">
        <f t="shared" si="0"/>
        <v>9.3938954362171465E-2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1917116985</v>
      </c>
      <c r="C11" s="47">
        <v>565865959</v>
      </c>
      <c r="D11" s="48">
        <f t="shared" si="0"/>
        <v>0.41666666657610824</v>
      </c>
      <c r="E11" s="189">
        <f t="shared" si="0"/>
        <v>0.12298544361674556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2300540382</v>
      </c>
      <c r="C12" s="47">
        <v>849144924</v>
      </c>
      <c r="D12" s="48">
        <f t="shared" si="0"/>
        <v>0.49999999989132987</v>
      </c>
      <c r="E12" s="189">
        <f t="shared" si="0"/>
        <v>0.18455336199689595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2683963779</v>
      </c>
      <c r="C13" s="47">
        <v>1140113466</v>
      </c>
      <c r="D13" s="48">
        <f t="shared" si="0"/>
        <v>0.58333333320655156</v>
      </c>
      <c r="E13" s="189">
        <f t="shared" si="0"/>
        <v>0.2477925348915278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3067387176</v>
      </c>
      <c r="C14" s="47">
        <v>1334953548</v>
      </c>
      <c r="D14" s="48">
        <f t="shared" si="0"/>
        <v>0.6666666665217732</v>
      </c>
      <c r="E14" s="189">
        <f t="shared" si="0"/>
        <v>0.29013912517138785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3450810573</v>
      </c>
      <c r="C15" s="47">
        <v>0</v>
      </c>
      <c r="D15" s="48">
        <f>+B15/$B$18</f>
        <v>0.74999999983699484</v>
      </c>
      <c r="E15" s="189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3834233970</v>
      </c>
      <c r="C16" s="47">
        <v>0</v>
      </c>
      <c r="D16" s="48">
        <f>+B16/$B$18</f>
        <v>0.83333333315221647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4217657367</v>
      </c>
      <c r="C17" s="47">
        <v>0</v>
      </c>
      <c r="D17" s="48">
        <f>+B17/$B$18</f>
        <v>0.91666666646743811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4">
        <f>+$B$7*12+1</f>
        <v>4601080765</v>
      </c>
      <c r="C18" s="225">
        <v>0</v>
      </c>
      <c r="D18" s="56">
        <f>+B18/$B$18</f>
        <v>1</v>
      </c>
      <c r="E18" s="226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tabSelected="1" zoomScale="106" zoomScaleNormal="106" workbookViewId="0">
      <selection activeCell="H9" sqref="H9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63" t="s">
        <v>42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26.25" customHeight="1" thickBot="1" x14ac:dyDescent="0.25">
      <c r="B3" s="264" t="s">
        <v>127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</row>
    <row r="4" spans="1:12" ht="86.25" customHeight="1" thickBot="1" x14ac:dyDescent="0.25">
      <c r="A4" s="195" t="s">
        <v>110</v>
      </c>
      <c r="B4" s="60" t="s">
        <v>20</v>
      </c>
      <c r="C4" s="60" t="s">
        <v>117</v>
      </c>
      <c r="D4" s="60" t="str">
        <f>'EJECUCIÓN DE GASTOS'!C4</f>
        <v>ADICIÓN SEG RESOLUCION(013369-MINEDUCACIÓN) Y ACUERDOS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193" t="s">
        <v>113</v>
      </c>
      <c r="B5" s="194" t="s">
        <v>115</v>
      </c>
      <c r="C5" s="150">
        <v>350000000</v>
      </c>
      <c r="D5" s="150"/>
      <c r="E5" s="150">
        <f>C5+D5</f>
        <v>350000000</v>
      </c>
      <c r="F5" s="40">
        <v>343050128</v>
      </c>
      <c r="G5" s="40">
        <v>237005077</v>
      </c>
      <c r="H5" s="40">
        <v>229506899</v>
      </c>
      <c r="I5" s="156">
        <v>1</v>
      </c>
      <c r="J5" s="156">
        <f>F5/E5</f>
        <v>0.98014322285714284</v>
      </c>
      <c r="K5" s="157">
        <f>G5/E5</f>
        <v>0.6771573628571429</v>
      </c>
      <c r="L5" s="157">
        <f>H5/E5</f>
        <v>0.65573399714285718</v>
      </c>
    </row>
    <row r="6" spans="1:12" ht="55.5" customHeight="1" thickBot="1" x14ac:dyDescent="0.25">
      <c r="A6" s="193" t="s">
        <v>114</v>
      </c>
      <c r="B6" s="194" t="s">
        <v>116</v>
      </c>
      <c r="C6" s="150">
        <v>2137452756</v>
      </c>
      <c r="D6" s="150">
        <f>'EJE DE FUNCIONAMIENTO E INVERSI'!C6</f>
        <v>2113628009</v>
      </c>
      <c r="E6" s="150">
        <f>C6+D6</f>
        <v>4251080765</v>
      </c>
      <c r="F6" s="219">
        <v>1853517564</v>
      </c>
      <c r="G6" s="219">
        <v>1097948471</v>
      </c>
      <c r="H6" s="219">
        <v>1057437015</v>
      </c>
      <c r="I6" s="156">
        <v>1</v>
      </c>
      <c r="J6" s="156">
        <f>F6/E6</f>
        <v>0.43601090321792557</v>
      </c>
      <c r="K6" s="157">
        <f>G6/E6</f>
        <v>0.25827513794600887</v>
      </c>
      <c r="L6" s="157">
        <f>H6/E6</f>
        <v>0.24874545402808879</v>
      </c>
    </row>
    <row r="7" spans="1:12" ht="55.5" hidden="1" customHeight="1" thickBot="1" x14ac:dyDescent="0.25">
      <c r="A7" s="193"/>
      <c r="B7" s="194"/>
      <c r="C7" s="150"/>
      <c r="D7" s="150"/>
      <c r="E7" s="150"/>
      <c r="F7" s="40"/>
      <c r="G7" s="40"/>
      <c r="H7" s="40"/>
      <c r="I7" s="156"/>
      <c r="J7" s="156" t="e">
        <f t="shared" ref="J7:J8" si="0">F7/E7</f>
        <v>#DIV/0!</v>
      </c>
      <c r="K7" s="157" t="e">
        <f t="shared" ref="K7:K8" si="1">G7/E7</f>
        <v>#DIV/0!</v>
      </c>
      <c r="L7" s="157" t="e">
        <f t="shared" ref="L7:L8" si="2">H7/E7</f>
        <v>#DIV/0!</v>
      </c>
    </row>
    <row r="8" spans="1:12" ht="55.5" hidden="1" customHeight="1" thickBot="1" x14ac:dyDescent="0.25">
      <c r="A8" s="193"/>
      <c r="B8" s="194"/>
      <c r="C8" s="150"/>
      <c r="D8" s="150"/>
      <c r="E8" s="150"/>
      <c r="F8" s="40"/>
      <c r="G8" s="40"/>
      <c r="H8" s="40"/>
      <c r="I8" s="156"/>
      <c r="J8" s="156" t="e">
        <f t="shared" si="0"/>
        <v>#DIV/0!</v>
      </c>
      <c r="K8" s="157" t="e">
        <f t="shared" si="1"/>
        <v>#DIV/0!</v>
      </c>
      <c r="L8" s="157" t="e">
        <f t="shared" si="2"/>
        <v>#DIV/0!</v>
      </c>
    </row>
    <row r="9" spans="1:12" ht="26.25" customHeight="1" thickBot="1" x14ac:dyDescent="0.25">
      <c r="B9" s="177"/>
      <c r="C9" s="150">
        <f>+SUM(C5:C8)</f>
        <v>2487452756</v>
      </c>
      <c r="D9" s="150">
        <f>D6</f>
        <v>2113628009</v>
      </c>
      <c r="E9" s="150">
        <f>SUM(C9:D9)</f>
        <v>4601080765</v>
      </c>
      <c r="F9" s="150">
        <f>+SUM(F5:F8)</f>
        <v>2196567692</v>
      </c>
      <c r="G9" s="176">
        <f>+SUM(G5:G8)</f>
        <v>1334953548</v>
      </c>
      <c r="H9" s="176">
        <f>+SUM(H5:H8)</f>
        <v>1286943914</v>
      </c>
      <c r="I9" s="158">
        <v>1</v>
      </c>
      <c r="J9" s="156">
        <f>F9/E9</f>
        <v>0.47740255044186342</v>
      </c>
      <c r="K9" s="157">
        <f>G9/E9</f>
        <v>0.29013912517138785</v>
      </c>
      <c r="L9" s="157">
        <f>H9/E9</f>
        <v>0.27970469977177198</v>
      </c>
    </row>
    <row r="12" spans="1:12" x14ac:dyDescent="0.2">
      <c r="A12" s="45"/>
    </row>
    <row r="13" spans="1:12" x14ac:dyDescent="0.2">
      <c r="A13" s="154"/>
    </row>
    <row r="15" spans="1:12" x14ac:dyDescent="0.2">
      <c r="A15" s="45"/>
    </row>
  </sheetData>
  <mergeCells count="2">
    <mergeCell ref="B2:L2"/>
    <mergeCell ref="B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5" t="s">
        <v>60</v>
      </c>
      <c r="B16" s="266"/>
      <c r="C16" s="266"/>
      <c r="D16" s="266"/>
      <c r="E16" s="266"/>
      <c r="F16" s="267"/>
    </row>
    <row r="17" spans="1:6" ht="25.5" customHeight="1" thickBot="1" x14ac:dyDescent="0.25">
      <c r="A17" s="268"/>
      <c r="B17" s="269"/>
      <c r="C17" s="269"/>
      <c r="D17" s="269"/>
      <c r="E17" s="269"/>
      <c r="F17" s="27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1" t="str">
        <f>+A16</f>
        <v>EJECUCIÓN PRESUPUESTAL
RESERVAS PRESUPUESTALES
A AGOSTO 31 DE 2015</v>
      </c>
      <c r="B31" s="272"/>
      <c r="C31" s="272"/>
      <c r="D31" s="272"/>
      <c r="E31" s="27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1" t="s">
        <v>88</v>
      </c>
      <c r="B2" s="242"/>
      <c r="C2" s="242"/>
      <c r="D2" s="242"/>
      <c r="E2" s="242"/>
      <c r="F2" s="242"/>
      <c r="G2" s="243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4" t="s">
        <v>65</v>
      </c>
      <c r="B19" s="275"/>
      <c r="C19" s="27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4" t="s">
        <v>65</v>
      </c>
      <c r="B28" s="277"/>
      <c r="C28" s="277"/>
      <c r="D28" s="245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1" t="s">
        <v>123</v>
      </c>
      <c r="B2" s="242"/>
      <c r="C2" s="242"/>
      <c r="D2" s="243"/>
    </row>
    <row r="3" spans="1:6" s="113" customFormat="1" ht="39" thickBot="1" x14ac:dyDescent="0.25">
      <c r="A3" s="110" t="s">
        <v>106</v>
      </c>
      <c r="B3" s="111" t="s">
        <v>124</v>
      </c>
      <c r="C3" s="112" t="s">
        <v>125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4" t="s">
        <v>108</v>
      </c>
      <c r="B10" s="245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F7" sqref="F7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6" t="s">
        <v>104</v>
      </c>
      <c r="B2" s="247"/>
      <c r="C2" s="247"/>
      <c r="D2" s="247"/>
      <c r="E2" s="247"/>
      <c r="F2" s="247"/>
      <c r="G2" s="247"/>
      <c r="H2" s="248"/>
      <c r="I2" s="14"/>
      <c r="J2" s="249" t="s">
        <v>102</v>
      </c>
      <c r="K2" s="249"/>
      <c r="L2" s="249"/>
    </row>
    <row r="3" spans="1:14" ht="13.5" customHeight="1" thickBot="1" x14ac:dyDescent="0.25">
      <c r="A3" s="235" t="s">
        <v>127</v>
      </c>
      <c r="B3" s="236"/>
      <c r="C3" s="236"/>
      <c r="D3" s="236"/>
      <c r="E3" s="236"/>
      <c r="F3" s="236"/>
      <c r="G3" s="236"/>
      <c r="H3" s="237"/>
      <c r="I3" s="14"/>
      <c r="J3" s="250"/>
      <c r="K3" s="250"/>
      <c r="L3" s="250"/>
    </row>
    <row r="4" spans="1:14" ht="93.75" customHeight="1" thickBot="1" x14ac:dyDescent="0.25">
      <c r="A4" s="1" t="s">
        <v>20</v>
      </c>
      <c r="B4" s="2" t="s">
        <v>117</v>
      </c>
      <c r="C4" s="218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892880487</v>
      </c>
      <c r="D5" s="5">
        <v>0</v>
      </c>
      <c r="E5" s="5">
        <f>B5+C5-D5</f>
        <v>6013402383</v>
      </c>
      <c r="F5" s="5">
        <v>2530316148</v>
      </c>
      <c r="G5" s="5">
        <v>2200422674</v>
      </c>
      <c r="H5" s="5">
        <v>2186465090</v>
      </c>
      <c r="J5" s="214">
        <f>F5/E5</f>
        <v>0.42077945010851936</v>
      </c>
      <c r="K5" s="215">
        <f>G5/E5</f>
        <v>0.36591974623561457</v>
      </c>
      <c r="L5" s="216">
        <f>H5/E5</f>
        <v>0.36359866690131654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2113628009</v>
      </c>
      <c r="D6" s="7"/>
      <c r="E6" s="5">
        <f>B6+C6-D6</f>
        <v>4601080765</v>
      </c>
      <c r="F6" s="7">
        <v>2196567692</v>
      </c>
      <c r="G6" s="7">
        <v>1334953548</v>
      </c>
      <c r="H6" s="7">
        <v>1286943914</v>
      </c>
      <c r="J6" s="214">
        <f>F6/E6</f>
        <v>0.47740255044186342</v>
      </c>
      <c r="K6" s="215">
        <f>G6/E6</f>
        <v>0.29013912517138785</v>
      </c>
      <c r="L6" s="216">
        <f>H6/E6</f>
        <v>0.27970469977177198</v>
      </c>
      <c r="M6" s="45"/>
      <c r="N6" s="45"/>
    </row>
    <row r="7" spans="1:14" ht="13.5" thickBot="1" x14ac:dyDescent="0.25">
      <c r="A7" s="8" t="s">
        <v>89</v>
      </c>
      <c r="B7" s="201">
        <f>+SUM(B5:B6)</f>
        <v>7607974652</v>
      </c>
      <c r="C7" s="203">
        <f>+SUM(C5:C6)</f>
        <v>3006508496</v>
      </c>
      <c r="D7" s="233">
        <f>D5+D6</f>
        <v>0</v>
      </c>
      <c r="E7" s="204">
        <f>SUM(E5:E6)</f>
        <v>10614483148</v>
      </c>
      <c r="F7" s="202">
        <f>+SUM(F5:F6)</f>
        <v>4726883840</v>
      </c>
      <c r="G7" s="9">
        <f>+SUM(G5:G6)</f>
        <v>3535376222</v>
      </c>
      <c r="H7" s="9">
        <f>+SUM(H5:H6)</f>
        <v>3473409004</v>
      </c>
      <c r="J7" s="183">
        <f>F7/E7</f>
        <v>0.44532397612696273</v>
      </c>
      <c r="K7" s="184">
        <f>G7/B7</f>
        <v>0.46469348068485128</v>
      </c>
      <c r="L7" s="185">
        <f>H7/E7</f>
        <v>0.32723298492913111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G6" sqref="G6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1" t="s">
        <v>103</v>
      </c>
      <c r="B2" s="251"/>
      <c r="C2" s="251"/>
      <c r="D2" s="251"/>
      <c r="E2" s="251"/>
      <c r="F2" s="251"/>
      <c r="G2" s="251"/>
      <c r="H2" s="251"/>
      <c r="I2" s="14"/>
      <c r="J2" s="14"/>
      <c r="K2" s="14"/>
    </row>
    <row r="3" spans="1:15" ht="24.75" customHeight="1" thickBot="1" x14ac:dyDescent="0.25">
      <c r="A3" s="235" t="s">
        <v>127</v>
      </c>
      <c r="B3" s="236"/>
      <c r="C3" s="236"/>
      <c r="D3" s="236"/>
      <c r="E3" s="236"/>
      <c r="F3" s="236"/>
      <c r="G3" s="236"/>
      <c r="H3" s="237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7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0" customFormat="1" ht="24.75" thickBot="1" x14ac:dyDescent="0.25">
      <c r="A5" s="4" t="s">
        <v>31</v>
      </c>
      <c r="B5" s="5">
        <v>2324325611</v>
      </c>
      <c r="C5" s="234">
        <v>892880487</v>
      </c>
      <c r="D5" s="5">
        <v>0</v>
      </c>
      <c r="E5" s="234">
        <f>B5+C5-D5</f>
        <v>3217206098</v>
      </c>
      <c r="F5" s="5">
        <v>1523974107</v>
      </c>
      <c r="G5" s="5">
        <v>1523124297</v>
      </c>
      <c r="H5" s="5">
        <v>1523124297</v>
      </c>
      <c r="I5" s="14"/>
      <c r="J5" s="214">
        <f>F5/E5</f>
        <v>0.47369489568833956</v>
      </c>
      <c r="K5" s="214">
        <f>G5/E5</f>
        <v>0.47343075034790638</v>
      </c>
      <c r="L5" s="214">
        <f>H5/E5</f>
        <v>0.47343075034790638</v>
      </c>
      <c r="N5" s="221"/>
      <c r="O5" s="221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962554359</v>
      </c>
      <c r="G6" s="5">
        <v>665640653</v>
      </c>
      <c r="H6" s="5">
        <v>651683069</v>
      </c>
      <c r="I6" s="14"/>
      <c r="J6" s="214">
        <f>F6/E6</f>
        <v>0.87680543697033209</v>
      </c>
      <c r="K6" s="214">
        <f>G6/E6</f>
        <v>0.60634221658423981</v>
      </c>
      <c r="L6" s="214">
        <f>H6/E6</f>
        <v>0.59362804057564089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43787682</v>
      </c>
      <c r="G7" s="5">
        <v>11657724</v>
      </c>
      <c r="H7" s="5">
        <v>11657724</v>
      </c>
      <c r="I7" s="14"/>
      <c r="J7" s="214">
        <f>F7/E7</f>
        <v>2.5781735672834916E-2</v>
      </c>
      <c r="K7" s="214">
        <f>G7/E7</f>
        <v>6.8639476900116281E-3</v>
      </c>
      <c r="L7" s="214">
        <f>H7/E7</f>
        <v>6.8639476900116281E-3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4" t="e">
        <f>F8/E8</f>
        <v>#DIV/0!</v>
      </c>
      <c r="K8" s="214" t="e">
        <f>G8/E8</f>
        <v>#DIV/0!</v>
      </c>
      <c r="L8" s="214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2113628009</v>
      </c>
      <c r="D9" s="7">
        <v>0</v>
      </c>
      <c r="E9" s="7">
        <f>'EJE DE FUNCIONAMIENTO E INVERSI'!E6</f>
        <v>4601080765</v>
      </c>
      <c r="F9" s="7">
        <f>'EJE DE FUNCIONAMIENTO E INVERSI'!F6</f>
        <v>2196567692</v>
      </c>
      <c r="G9" s="7">
        <f>'EJE DE FUNCIONAMIENTO E INVERSI'!G6</f>
        <v>1334953548</v>
      </c>
      <c r="H9" s="7">
        <f>'EJE DE FUNCIONAMIENTO E INVERSI'!H6</f>
        <v>1286943914</v>
      </c>
      <c r="I9" s="14"/>
      <c r="J9" s="214">
        <f>F9/E9</f>
        <v>0.47740255044186342</v>
      </c>
      <c r="K9" s="214">
        <f>G9/E9</f>
        <v>0.29013912517138785</v>
      </c>
      <c r="L9" s="214">
        <f>H9/E9</f>
        <v>0.27970469977177198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3006508496</v>
      </c>
      <c r="D11" s="9">
        <f>D5+D6+D7+D8+D9</f>
        <v>0</v>
      </c>
      <c r="E11" s="9">
        <f t="shared" ref="E11" si="4">+SUM(E5:E10)</f>
        <v>10614483148</v>
      </c>
      <c r="F11" s="9">
        <f>+SUM(F5:F10)</f>
        <v>4726883840</v>
      </c>
      <c r="G11" s="9">
        <f>+SUM(G5:G10)</f>
        <v>3535376222</v>
      </c>
      <c r="H11" s="9">
        <f>+SUM(H5:H10)</f>
        <v>3473409004</v>
      </c>
      <c r="I11" s="14"/>
      <c r="J11" s="183">
        <f>F11/E11</f>
        <v>0.44532397612696273</v>
      </c>
      <c r="K11" s="183">
        <f>G11/E11</f>
        <v>0.33307097224664606</v>
      </c>
      <c r="L11" s="183">
        <f>H11/E11</f>
        <v>0.32723298492913111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2" t="s">
        <v>19</v>
      </c>
      <c r="B2" s="253"/>
      <c r="C2" s="253"/>
      <c r="D2" s="253"/>
    </row>
    <row r="3" spans="1:4" ht="27" customHeight="1" x14ac:dyDescent="0.25">
      <c r="A3" s="253"/>
      <c r="B3" s="253"/>
      <c r="C3" s="253"/>
      <c r="D3" s="25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topLeftCell="A13" workbookViewId="0">
      <selection activeCell="C14" sqref="C14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4" t="s">
        <v>128</v>
      </c>
      <c r="B4" s="255"/>
      <c r="C4" s="255"/>
      <c r="D4" s="255"/>
      <c r="E4" s="25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f>193693800+74406707</f>
        <v>268100507</v>
      </c>
      <c r="C6" s="30">
        <v>114877204</v>
      </c>
      <c r="D6" s="31">
        <f>+B6/$B$17</f>
        <v>8.333333297069985E-2</v>
      </c>
      <c r="E6" s="178">
        <f>+C6/$B$17</f>
        <v>3.5707132369111903E-2</v>
      </c>
    </row>
    <row r="7" spans="1:5" x14ac:dyDescent="0.2">
      <c r="A7" s="22" t="s">
        <v>7</v>
      </c>
      <c r="B7" s="19">
        <f>+$B$6*2</f>
        <v>536201014</v>
      </c>
      <c r="C7" s="19">
        <v>265066370</v>
      </c>
      <c r="D7" s="20">
        <f t="shared" ref="D7:D17" si="0">+B7/$B$17</f>
        <v>0.1666666659413997</v>
      </c>
      <c r="E7" s="180">
        <f t="shared" ref="E7:E17" si="1">+C7/$B$17</f>
        <v>8.2390236101063122E-2</v>
      </c>
    </row>
    <row r="8" spans="1:5" x14ac:dyDescent="0.2">
      <c r="A8" s="22" t="s">
        <v>8</v>
      </c>
      <c r="B8" s="19">
        <f>+$B$6*3</f>
        <v>804301521</v>
      </c>
      <c r="C8" s="19">
        <v>485514291</v>
      </c>
      <c r="D8" s="20">
        <f t="shared" si="0"/>
        <v>0.24999999891209954</v>
      </c>
      <c r="E8" s="180">
        <f t="shared" si="1"/>
        <v>0.15091177755190244</v>
      </c>
    </row>
    <row r="9" spans="1:5" x14ac:dyDescent="0.2">
      <c r="A9" s="22" t="s">
        <v>9</v>
      </c>
      <c r="B9" s="19">
        <f>+$B$6*4</f>
        <v>1072402028</v>
      </c>
      <c r="C9" s="19">
        <v>729003068</v>
      </c>
      <c r="D9" s="20">
        <f t="shared" si="0"/>
        <v>0.3333333318827994</v>
      </c>
      <c r="E9" s="180">
        <f t="shared" si="1"/>
        <v>0.22659507839836251</v>
      </c>
    </row>
    <row r="10" spans="1:5" x14ac:dyDescent="0.2">
      <c r="A10" s="22" t="s">
        <v>10</v>
      </c>
      <c r="B10" s="19">
        <f>+$B$6*5</f>
        <v>1340502535</v>
      </c>
      <c r="C10" s="19">
        <v>974149988</v>
      </c>
      <c r="D10" s="20">
        <f t="shared" si="0"/>
        <v>0.41666666485349924</v>
      </c>
      <c r="E10" s="180">
        <f t="shared" si="1"/>
        <v>0.30279377768355825</v>
      </c>
    </row>
    <row r="11" spans="1:5" x14ac:dyDescent="0.2">
      <c r="A11" s="22" t="s">
        <v>11</v>
      </c>
      <c r="B11" s="19">
        <f>+$B$6*6</f>
        <v>1608603042</v>
      </c>
      <c r="C11" s="19">
        <v>1261531781</v>
      </c>
      <c r="D11" s="20">
        <f t="shared" si="0"/>
        <v>0.49999999782419907</v>
      </c>
      <c r="E11" s="180">
        <f t="shared" si="1"/>
        <v>0.3921202877814513</v>
      </c>
    </row>
    <row r="12" spans="1:5" x14ac:dyDescent="0.2">
      <c r="A12" s="22" t="s">
        <v>12</v>
      </c>
      <c r="B12" s="19">
        <f>+$B$6*7</f>
        <v>1876703549</v>
      </c>
      <c r="C12" s="19">
        <v>1420140978</v>
      </c>
      <c r="D12" s="20">
        <f t="shared" si="0"/>
        <v>0.58333333079489891</v>
      </c>
      <c r="E12" s="180">
        <f t="shared" si="1"/>
        <v>0.44142057883168911</v>
      </c>
    </row>
    <row r="13" spans="1:5" x14ac:dyDescent="0.2">
      <c r="A13" s="22" t="s">
        <v>13</v>
      </c>
      <c r="B13" s="19">
        <f>+$B$6*8</f>
        <v>2144804056</v>
      </c>
      <c r="C13" s="19">
        <v>1523124297</v>
      </c>
      <c r="D13" s="20">
        <f t="shared" si="0"/>
        <v>0.6666666637655988</v>
      </c>
      <c r="E13" s="180">
        <f t="shared" si="1"/>
        <v>0.47343075034790638</v>
      </c>
    </row>
    <row r="14" spans="1:5" x14ac:dyDescent="0.2">
      <c r="A14" s="22" t="s">
        <v>14</v>
      </c>
      <c r="B14" s="19">
        <f>+$B$6*9</f>
        <v>2412904563</v>
      </c>
      <c r="C14" s="19">
        <v>0</v>
      </c>
      <c r="D14" s="20">
        <f t="shared" si="0"/>
        <v>0.74999999673629858</v>
      </c>
      <c r="E14" s="180">
        <f t="shared" si="1"/>
        <v>0</v>
      </c>
    </row>
    <row r="15" spans="1:5" x14ac:dyDescent="0.2">
      <c r="A15" s="22" t="s">
        <v>15</v>
      </c>
      <c r="B15" s="19">
        <f>+$B$6*10</f>
        <v>2681005070</v>
      </c>
      <c r="C15" s="19">
        <v>0</v>
      </c>
      <c r="D15" s="20">
        <f t="shared" si="0"/>
        <v>0.83333332970699847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2949105577</v>
      </c>
      <c r="C16" s="222">
        <v>0</v>
      </c>
      <c r="D16" s="20">
        <f t="shared" si="0"/>
        <v>0.91666666267769825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+$B$6*12+14</f>
        <v>3217206098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/>
      <c r="C19" s="198"/>
      <c r="D19" s="198"/>
    </row>
    <row r="20" spans="1:5" x14ac:dyDescent="0.2">
      <c r="A20" s="200"/>
      <c r="B20" s="13"/>
    </row>
    <row r="21" spans="1:5" x14ac:dyDescent="0.2">
      <c r="B21" s="13"/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C14" sqref="C14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7" t="s">
        <v>129</v>
      </c>
      <c r="B4" s="258"/>
      <c r="C4" s="258"/>
      <c r="D4" s="258"/>
      <c r="E4" s="25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498871697</v>
      </c>
      <c r="D11" s="20">
        <f t="shared" si="0"/>
        <v>0.5000000027327457</v>
      </c>
      <c r="E11" s="180">
        <f t="shared" si="1"/>
        <v>0.45442983265344716</v>
      </c>
    </row>
    <row r="12" spans="1:5" x14ac:dyDescent="0.2">
      <c r="A12" s="22" t="s">
        <v>12</v>
      </c>
      <c r="B12" s="192">
        <f>+$B$6*7</f>
        <v>640381574</v>
      </c>
      <c r="C12" s="21">
        <v>576084330</v>
      </c>
      <c r="D12" s="20">
        <f t="shared" si="0"/>
        <v>0.58333333652153663</v>
      </c>
      <c r="E12" s="180">
        <f t="shared" si="1"/>
        <v>0.52476399693641718</v>
      </c>
    </row>
    <row r="13" spans="1:5" x14ac:dyDescent="0.2">
      <c r="A13" s="22" t="s">
        <v>13</v>
      </c>
      <c r="B13" s="192">
        <f>+$B$6*8</f>
        <v>731864656</v>
      </c>
      <c r="C13" s="21">
        <v>665640653</v>
      </c>
      <c r="D13" s="20">
        <f t="shared" si="0"/>
        <v>0.66666667031032767</v>
      </c>
      <c r="E13" s="180">
        <f t="shared" si="1"/>
        <v>0.60634221658423981</v>
      </c>
    </row>
    <row r="14" spans="1:5" x14ac:dyDescent="0.2">
      <c r="A14" s="22" t="s">
        <v>14</v>
      </c>
      <c r="B14" s="192">
        <f>+$B$6*9</f>
        <v>823347738</v>
      </c>
      <c r="C14" s="21">
        <v>0</v>
      </c>
      <c r="D14" s="20">
        <f t="shared" si="0"/>
        <v>0.7500000040991186</v>
      </c>
      <c r="E14" s="180">
        <f t="shared" si="1"/>
        <v>0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4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3"/>
      <c r="D19" s="198"/>
    </row>
    <row r="20" spans="1:5" x14ac:dyDescent="0.2">
      <c r="B20" s="13"/>
      <c r="C20" s="223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7" t="s">
        <v>33</v>
      </c>
      <c r="B4" s="258"/>
      <c r="C4" s="258"/>
      <c r="D4" s="258"/>
      <c r="E4" s="25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7" t="s">
        <v>34</v>
      </c>
      <c r="B5" s="258"/>
      <c r="C5" s="258"/>
      <c r="D5" s="258"/>
      <c r="E5" s="25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2022-09-01T22:05:16Z</dcterms:modified>
</cp:coreProperties>
</file>