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2-FEBRERO 2021\"/>
    </mc:Choice>
  </mc:AlternateContent>
  <xr:revisionPtr revIDLastSave="0" documentId="13_ncr:1_{6A0BB7C9-33BC-4AB1-889B-06BA584EA351}" xr6:coauthVersionLast="36" xr6:coauthVersionMax="36" xr10:uidLastSave="{00000000-0000-0000-0000-000000000000}"/>
  <bookViews>
    <workbookView xWindow="0" yWindow="0" windowWidth="28800" windowHeight="12225" tabRatio="741" activeTab="4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4" l="1"/>
  <c r="D9" i="11"/>
  <c r="B17" i="5" l="1"/>
  <c r="B21" i="5"/>
  <c r="B8" i="5"/>
  <c r="B19" i="5"/>
  <c r="B18" i="10" l="1"/>
  <c r="B17" i="6"/>
  <c r="B21" i="6"/>
  <c r="B19" i="6"/>
  <c r="B7" i="5"/>
  <c r="E5" i="1"/>
  <c r="E6" i="1"/>
  <c r="B15" i="5" l="1"/>
  <c r="D11" i="4"/>
  <c r="E6" i="4"/>
  <c r="K6" i="4" s="1"/>
  <c r="E7" i="4"/>
  <c r="K7" i="4" s="1"/>
  <c r="E8" i="4"/>
  <c r="K8" i="4" s="1"/>
  <c r="E5" i="4"/>
  <c r="L6" i="1"/>
  <c r="K6" i="1"/>
  <c r="J6" i="1"/>
  <c r="L5" i="1"/>
  <c r="C7" i="1"/>
  <c r="D7" i="1"/>
  <c r="E10" i="15"/>
  <c r="D10" i="15"/>
  <c r="F9" i="15"/>
  <c r="F7" i="15"/>
  <c r="B4" i="16" s="1"/>
  <c r="F8" i="15"/>
  <c r="J5" i="4" l="1"/>
  <c r="J6" i="4"/>
  <c r="F10" i="15"/>
  <c r="L8" i="4"/>
  <c r="K5" i="4"/>
  <c r="L5" i="4"/>
  <c r="J7" i="4"/>
  <c r="L6" i="4"/>
  <c r="J8" i="4"/>
  <c r="L7" i="4"/>
  <c r="E7" i="1"/>
  <c r="K5" i="1"/>
  <c r="J5" i="1"/>
  <c r="C10" i="15" l="1"/>
  <c r="G8" i="15" s="1"/>
  <c r="G7" i="15" l="1"/>
  <c r="G9" i="15"/>
  <c r="C9" i="4" l="1"/>
  <c r="C11" i="4" s="1"/>
  <c r="B17" i="10" l="1"/>
  <c r="D18" i="10" l="1"/>
  <c r="D7" i="10"/>
  <c r="C4" i="4"/>
  <c r="C4" i="1"/>
  <c r="F9" i="4" l="1"/>
  <c r="F11" i="4" l="1"/>
  <c r="J6" i="11"/>
  <c r="I6" i="11"/>
  <c r="H6" i="11"/>
  <c r="H5" i="11"/>
  <c r="I5" i="11"/>
  <c r="J5" i="11"/>
  <c r="J10" i="4" l="1"/>
  <c r="K10" i="4"/>
  <c r="L10" i="4"/>
  <c r="E9" i="4" l="1"/>
  <c r="F4" i="9"/>
  <c r="J7" i="11"/>
  <c r="J8" i="11"/>
  <c r="E11" i="4" l="1"/>
  <c r="J9" i="4"/>
  <c r="I9" i="15"/>
  <c r="I7" i="15"/>
  <c r="I8" i="15"/>
  <c r="C4" i="9"/>
  <c r="B11" i="5"/>
  <c r="B9" i="4"/>
  <c r="J11" i="4" l="1"/>
  <c r="I10" i="15"/>
  <c r="B11" i="4"/>
  <c r="B16" i="10"/>
  <c r="B15" i="10"/>
  <c r="B14" i="10"/>
  <c r="B13" i="10"/>
  <c r="B12" i="10"/>
  <c r="B11" i="10"/>
  <c r="B10" i="10"/>
  <c r="B9" i="10"/>
  <c r="B8" i="10"/>
  <c r="B16" i="6"/>
  <c r="B10" i="5"/>
  <c r="B6" i="16" l="1"/>
  <c r="E9" i="11" l="1"/>
  <c r="E16" i="10" l="1"/>
  <c r="C9" i="11"/>
  <c r="I9" i="11" s="1"/>
  <c r="H9" i="11" l="1"/>
  <c r="F9" i="11"/>
  <c r="J9" i="11" s="1"/>
  <c r="D5" i="16" l="1"/>
  <c r="B7" i="16" l="1"/>
  <c r="B12" i="16" s="1"/>
  <c r="D8" i="10" l="1"/>
  <c r="H9" i="4"/>
  <c r="L9" i="4" s="1"/>
  <c r="G9" i="4"/>
  <c r="K9" i="4" s="1"/>
  <c r="E15" i="10" l="1"/>
  <c r="E17" i="10"/>
  <c r="E18" i="10"/>
  <c r="E15" i="6"/>
  <c r="B15" i="6"/>
  <c r="B14" i="6"/>
  <c r="B13" i="6"/>
  <c r="B12" i="6"/>
  <c r="B16" i="5"/>
  <c r="B9" i="5"/>
  <c r="B12" i="5"/>
  <c r="B13" i="5"/>
  <c r="B14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6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<sst xmlns="http://schemas.openxmlformats.org/spreadsheetml/2006/main" count="282" uniqueCount="132">
  <si>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</si>
  <si>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</si>
  <si>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</si>
  <si>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</si>
  <si>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</si>
  <si>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</si>
  <si>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</si>
  <si>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</si>
  <si>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</si>
  <si>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</si>
  <si>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</si>
  <si>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</si>
  <si>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</si>
  <si>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</si>
  <si>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</si>
  <si>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</si>
  <si>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</si>
  <si>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</si>
  <si>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</si>
  <si>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</si>
  <si>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</si>
  <si>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</si>
  <si>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</si>
  <si>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</si>
  <si>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</si>
  <si>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</si>
  <si>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</si>
  <si>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</si>
  <si>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</si>
  <si>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</si>
  <si>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</si>
  <si>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</si>
  <si>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</si>
  <si>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</si>
  <si>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</si>
  <si>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</si>
  <si>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</si>
  <si>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</si>
  <si>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</si>
  <si>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</si>
  <si>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</si>
  <si>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</si>
  <si>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</si>
  <si>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</si>
  <si>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</si>
  <si>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</si>
  <si>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</si>
  <si>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</si>
  <si>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</si>
  <si>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</si>
  <si>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</si>
  <si>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</si>
  <si>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</si>
  <si>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</si>
  <si>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</si>
  <si>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</si>
  <si>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</si>
  <si>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</si>
  <si>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</si>
  <si>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</si>
  <si>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</si>
  <si>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</si>
  <si>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</si>
  <si>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</si>
  <si>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</si>
  <si>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</si>
  <si>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</si>
  <si>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</si>
  <si>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</si>
  <si>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</si>
  <si>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</si>
  <si>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</si>
  <si>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</si>
  <si>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</si>
  <si>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</si>
  <si>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</si>
  <si>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</si>
  <si>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</si>
  <si>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</si>
  <si>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</si>
  <si>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</si>
  <si>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</si>
  <si>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</si>
  <si>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</si>
  <si>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</si>
  <si>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</si>
  <si>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</si>
  <si>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</si>
  <si>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</si>
  <si>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</si>
  <si>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</si>
  <si>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</si>
  <si>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</si>
  <si>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</si>
  <si>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</si>
  <si>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</si>
  <si>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</si>
  <si>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</si>
  <si>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</si>
  <si>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</si>
  <si>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</si>
  <si>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</si>
  <si>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</si>
  <si>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</si>
  <si>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</si>
  <si>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</si>
  <si>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</si>
  <si>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</si>
  <si>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</si>
  <si>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</si>
  <si>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</si>
  <si>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</si>
  <si>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</si>
  <si>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</si>
  <si>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</si>
  <si>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</si>
  <si>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</si>
  <si>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</si>
  <si>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</si>
  <si>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</si>
  <si>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</si>
  <si>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ADICIÓN SEG RESOLUCIONES Y ACUERDOS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</si>
  <si>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</si>
  <si>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</si>
  <si>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</si>
  <si>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</si>
  <si>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</si>
  <si>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CON CORTE A FEBRERO 28   DE 2022</t>
  </si>
  <si>
    <t>EJECUCIÓN PRESUPUESTAL 
GASTOS DE PERSONAL 
CON CORTE A FEBRERO 28   DE 2022</t>
  </si>
  <si>
    <t>EJECUCIÓN PRESUPUESTAL
ADQUISICIÓN BIENES Y SERVICIOS
CON CORTE A FEBRERO 28   DE 2022</t>
  </si>
  <si>
    <t>Ejecución Presupuestal - Proyectos de Inversión
CON CORTE A FEBRERO 28   DE 2022</t>
  </si>
  <si>
    <t>EJECUCIÓN PRESUPUESTAL 
PROYECTOS DE INVERSIÓN
CON CORTE A FEBRERO 28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</si>
</sst>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2" fontId="6" fillId="2" borderId="13" xfId="1" applyNumberFormat="1" applyFont="1" applyFill="1" applyBorder="1" applyAlignment="1">
      <alignment horizontal="center" vertical="center"/>
    </xf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5.9148462052473198E-2</c:v>
                </c:pt>
                <c:pt idx="1">
                  <c:v>0.94085153794752685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FEBRERO 28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FEBRERO 28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FEBRERO 28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2487452756</c:v>
                </c:pt>
                <c:pt idx="2">
                  <c:v>55041140</c:v>
                </c:pt>
                <c:pt idx="3" formatCode="0.00%">
                  <c:v>2.2127511715442607E-2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FEBRERO 28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8.3333333467339232E-2</c:v>
                </c:pt>
                <c:pt idx="1">
                  <c:v>0.16666666693467846</c:v>
                </c:pt>
                <c:pt idx="2">
                  <c:v>0.2500000004020177</c:v>
                </c:pt>
                <c:pt idx="3">
                  <c:v>0.33333333386935693</c:v>
                </c:pt>
                <c:pt idx="4">
                  <c:v>0.41666666733669616</c:v>
                </c:pt>
                <c:pt idx="5">
                  <c:v>0.50000000080403539</c:v>
                </c:pt>
                <c:pt idx="6">
                  <c:v>0.58333333427137457</c:v>
                </c:pt>
                <c:pt idx="7">
                  <c:v>0.66666666773871386</c:v>
                </c:pt>
                <c:pt idx="8">
                  <c:v>0.75000000120605304</c:v>
                </c:pt>
                <c:pt idx="9">
                  <c:v>0.83333333467339232</c:v>
                </c:pt>
                <c:pt idx="10">
                  <c:v>0.9166666681407315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2.2127511715442607E-2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VIGENCIA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14-17'!$D$4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14-17'!$D$5:$D$8</c:f>
              <c:numCache>
                <c:formatCode>#,##0</c:formatCode>
                <c:ptCount val="2"/>
                <c:pt idx="0">
                  <c:v>154806261</c:v>
                </c:pt>
                <c:pt idx="1">
                  <c:v>1243452657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14-17'!$E$4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14-17'!$E$5:$E$8</c:f>
              <c:numCache>
                <c:formatCode>#,##0</c:formatCode>
                <c:ptCount val="2"/>
                <c:pt idx="0">
                  <c:v>11855535</c:v>
                </c:pt>
                <c:pt idx="1">
                  <c:v>43185605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14-17'!$F$4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FEBRERO 28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14-17'!$G$4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14-17'!$H$4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0.0%</c:formatCode>
                <c:ptCount val="2"/>
                <c:pt idx="0">
                  <c:v>0.44230360285714287</c:v>
                </c:pt>
                <c:pt idx="1">
                  <c:v>0.58174509518843376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14-17'!$I$4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3.3872957142857145E-2</c:v>
                </c:pt>
                <c:pt idx="1">
                  <c:v>2.0204238376158055E-2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14-17'!$J$4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0</c:v>
                </c:pt>
                <c:pt idx="1">
                  <c:v>393625092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0</c:v>
                </c:pt>
                <c:pt idx="1">
                  <c:v>5.1738486260140604E-2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effectLst/>
              </a:rPr>
              <a:t>CON CORTE A FEBRERO 28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5"/>
                <c:pt idx="0">
                  <c:v>5120521896</c:v>
                </c:pt>
                <c:pt idx="1">
                  <c:v>5120521896</c:v>
                </c:pt>
                <c:pt idx="2">
                  <c:v>966066787</c:v>
                </c:pt>
                <c:pt idx="3">
                  <c:v>352363772</c:v>
                </c:pt>
                <c:pt idx="4">
                  <c:v>317918086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1398258918</c:v>
                </c:pt>
                <c:pt idx="3">
                  <c:v>55041140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effectLst/>
              </a:rPr>
              <a:t>CON CORTE A FEBRERO 28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5"/>
                <c:pt idx="0">
                  <c:v>2324325611</c:v>
                </c:pt>
                <c:pt idx="1">
                  <c:v>2324325611</c:v>
                </c:pt>
                <c:pt idx="2">
                  <c:v>265066370</c:v>
                </c:pt>
                <c:pt idx="3">
                  <c:v>265066370</c:v>
                </c:pt>
                <c:pt idx="4">
                  <c:v>265066370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5"/>
                <c:pt idx="0">
                  <c:v>1097796978</c:v>
                </c:pt>
                <c:pt idx="1">
                  <c:v>1097796978</c:v>
                </c:pt>
                <c:pt idx="2">
                  <c:v>684764083</c:v>
                </c:pt>
                <c:pt idx="3">
                  <c:v>87297402</c:v>
                </c:pt>
                <c:pt idx="4">
                  <c:v>52851716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5"/>
                <c:pt idx="0">
                  <c:v>1698399307</c:v>
                </c:pt>
                <c:pt idx="1">
                  <c:v>1698399307</c:v>
                </c:pt>
                <c:pt idx="2">
                  <c:v>16236335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1398258918</c:v>
                </c:pt>
                <c:pt idx="3">
                  <c:v>55041140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FEBRERO 28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8.3333332938953703E-2</c:v>
                </c:pt>
                <c:pt idx="1">
                  <c:v>0.16666666587790741</c:v>
                </c:pt>
                <c:pt idx="2">
                  <c:v>0.24999999881686111</c:v>
                </c:pt>
                <c:pt idx="3">
                  <c:v>0.33333333175581481</c:v>
                </c:pt>
                <c:pt idx="4">
                  <c:v>0.41666666469476854</c:v>
                </c:pt>
                <c:pt idx="5">
                  <c:v>0.49999999763372222</c:v>
                </c:pt>
                <c:pt idx="6">
                  <c:v>0.583333330572676</c:v>
                </c:pt>
                <c:pt idx="7">
                  <c:v>0.66666666351162962</c:v>
                </c:pt>
                <c:pt idx="8">
                  <c:v>0.74999999645058335</c:v>
                </c:pt>
                <c:pt idx="9">
                  <c:v>0.83333332938953708</c:v>
                </c:pt>
                <c:pt idx="10">
                  <c:v>0.91666666232849081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4.9423885989268133E-2</c:v>
                </c:pt>
                <c:pt idx="1">
                  <c:v>0.11404011931269814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FEBRERO 28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193693800</c:v>
                </c:pt>
                <c:pt idx="1">
                  <c:v>387387600</c:v>
                </c:pt>
                <c:pt idx="2">
                  <c:v>581081400</c:v>
                </c:pt>
                <c:pt idx="3">
                  <c:v>774775200</c:v>
                </c:pt>
                <c:pt idx="4">
                  <c:v>968469000</c:v>
                </c:pt>
                <c:pt idx="5">
                  <c:v>1162162800</c:v>
                </c:pt>
                <c:pt idx="6">
                  <c:v>1355856600</c:v>
                </c:pt>
                <c:pt idx="7">
                  <c:v>1549550400</c:v>
                </c:pt>
                <c:pt idx="8">
                  <c:v>1743244200</c:v>
                </c:pt>
                <c:pt idx="9">
                  <c:v>1936938000</c:v>
                </c:pt>
                <c:pt idx="10">
                  <c:v>2130631800</c:v>
                </c:pt>
                <c:pt idx="11">
                  <c:v>2324325611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12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246031</xdr:colOff>
      <xdr:row>9</xdr:row>
      <xdr:rowOff>129664</xdr:rowOff>
    </xdr:from>
    <xdr:to>
      <xdr:col>27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hidden="1" customWidth="1"/>
    <col min="6" max="6" width="15.425781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9" t="s">
        <v>101</v>
      </c>
      <c r="C3" s="240"/>
      <c r="D3" s="240"/>
      <c r="E3" s="240"/>
      <c r="F3" s="240"/>
      <c r="G3" s="240"/>
      <c r="H3" s="240"/>
      <c r="I3" s="241"/>
    </row>
    <row r="4" spans="2:14" ht="13.5" customHeight="1" thickBot="1" x14ac:dyDescent="0.25">
      <c r="B4" s="236" t="s">
        <v>127</v>
      </c>
      <c r="C4" s="237"/>
      <c r="D4" s="237"/>
      <c r="E4" s="237"/>
      <c r="F4" s="237"/>
      <c r="G4" s="237"/>
      <c r="H4" s="237"/>
      <c r="I4" s="238"/>
    </row>
    <row r="5" spans="2:14" ht="13.5" thickBot="1" x14ac:dyDescent="0.25"/>
    <row r="6" spans="2:14" ht="51.75" thickBot="1" x14ac:dyDescent="0.25">
      <c r="B6" s="138" t="s">
        <v>90</v>
      </c>
      <c r="C6" s="213" t="s">
        <v>119</v>
      </c>
      <c r="D6" s="229" t="s">
        <v>121</v>
      </c>
      <c r="E6" s="229" t="s">
        <v>122</v>
      </c>
      <c r="F6" s="214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30">
        <v>0</v>
      </c>
      <c r="E7" s="231">
        <v>0</v>
      </c>
      <c r="F7" s="142">
        <f>C7+D7-E7</f>
        <v>450000000</v>
      </c>
      <c r="G7" s="31">
        <f>C7/C10</f>
        <v>5.9148462052473198E-2</v>
      </c>
      <c r="H7" s="228">
        <v>0</v>
      </c>
      <c r="I7" s="178">
        <f>H7/F10</f>
        <v>0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9">
        <v>0</v>
      </c>
      <c r="E8" s="231">
        <v>0</v>
      </c>
      <c r="F8" s="142">
        <f>C8+D8-E8</f>
        <v>7157974652</v>
      </c>
      <c r="G8" s="31">
        <f>C8/C10</f>
        <v>0.94085153794752685</v>
      </c>
      <c r="H8" s="191">
        <v>393625092</v>
      </c>
      <c r="I8" s="180">
        <f>H8/F10</f>
        <v>5.1738486260140604E-2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2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7">
        <f>+C7+C8+C9</f>
        <v>7607974652</v>
      </c>
      <c r="D10" s="207">
        <f>SUM(D7:D9)</f>
        <v>0</v>
      </c>
      <c r="E10" s="233">
        <f>SUM(E7:E9)</f>
        <v>0</v>
      </c>
      <c r="F10" s="207">
        <f>+F7+F8+F9</f>
        <v>7607974652</v>
      </c>
      <c r="G10" s="149">
        <f>SUM(G7:G9)</f>
        <v>1</v>
      </c>
      <c r="H10" s="148">
        <f>SUM(H7:H9)</f>
        <v>393625092</v>
      </c>
      <c r="I10" s="179">
        <f>SUM(I7:I9)</f>
        <v>5.1738486260140604E-2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8"/>
      <c r="E32" s="208"/>
      <c r="F32" s="208"/>
      <c r="G32" s="141" t="s">
        <v>96</v>
      </c>
    </row>
    <row r="33" spans="2:15" x14ac:dyDescent="0.2">
      <c r="B33" s="136" t="s">
        <v>92</v>
      </c>
      <c r="C33" s="142">
        <f>+H7</f>
        <v>0</v>
      </c>
      <c r="D33" s="209"/>
      <c r="E33" s="209"/>
      <c r="F33" s="209"/>
      <c r="G33" s="178">
        <f>C33/C10</f>
        <v>0</v>
      </c>
    </row>
    <row r="34" spans="2:15" ht="13.5" thickBot="1" x14ac:dyDescent="0.25">
      <c r="B34" s="137" t="s">
        <v>93</v>
      </c>
      <c r="C34" s="142">
        <f>+H8</f>
        <v>393625092</v>
      </c>
      <c r="D34" s="209"/>
      <c r="E34" s="209"/>
      <c r="F34" s="209"/>
      <c r="G34" s="180">
        <f>C34/C10</f>
        <v>5.1738486260140604E-2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10"/>
      <c r="E35" s="210"/>
      <c r="F35" s="210"/>
      <c r="G35" s="181">
        <f>C35/C10</f>
        <v>0</v>
      </c>
    </row>
    <row r="36" spans="2:15" ht="13.5" thickBot="1" x14ac:dyDescent="0.25">
      <c r="B36" s="147" t="s">
        <v>89</v>
      </c>
      <c r="C36" s="206">
        <f>SUM(C33:C35)</f>
        <v>393625092</v>
      </c>
      <c r="D36" s="211"/>
      <c r="E36" s="211"/>
      <c r="F36" s="211"/>
      <c r="G36" s="212">
        <f>SUM(G33:G35)</f>
        <v>5.1738486260140604E-2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F4" sqref="F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1" t="s">
        <v>130</v>
      </c>
      <c r="C2" s="262"/>
      <c r="D2" s="262"/>
      <c r="E2" s="262"/>
      <c r="F2" s="26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v>2487452756</v>
      </c>
      <c r="E4" s="53">
        <v>55041140</v>
      </c>
      <c r="F4" s="188">
        <f>E4/D4</f>
        <v>2.2127511715442607E-2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7" workbookViewId="0">
      <selection activeCell="D8" sqref="D8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8" t="s">
        <v>131</v>
      </c>
      <c r="B5" s="259"/>
      <c r="C5" s="259"/>
      <c r="D5" s="259"/>
      <c r="E5" s="26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v>207287730</v>
      </c>
      <c r="C7" s="47">
        <v>0</v>
      </c>
      <c r="D7" s="48">
        <f>+B7/$B$18</f>
        <v>8.3333333467339232E-2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414575460</v>
      </c>
      <c r="C8" s="47">
        <v>55041140</v>
      </c>
      <c r="D8" s="48">
        <f>+B8/$B$18</f>
        <v>0.16666666693467846</v>
      </c>
      <c r="E8" s="189">
        <f t="shared" ref="D8:E18" si="0">+C8/$B$18</f>
        <v>2.2127511715442607E-2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621863190</v>
      </c>
      <c r="C9" s="47">
        <v>0</v>
      </c>
      <c r="D9" s="48">
        <f t="shared" si="0"/>
        <v>0.2500000004020177</v>
      </c>
      <c r="E9" s="189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829150920</v>
      </c>
      <c r="C10" s="47">
        <v>0</v>
      </c>
      <c r="D10" s="48">
        <f t="shared" si="0"/>
        <v>0.33333333386935693</v>
      </c>
      <c r="E10" s="189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1036438650</v>
      </c>
      <c r="C11" s="47">
        <v>0</v>
      </c>
      <c r="D11" s="48">
        <f t="shared" si="0"/>
        <v>0.41666666733669616</v>
      </c>
      <c r="E11" s="189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1243726380</v>
      </c>
      <c r="C12" s="47">
        <v>0</v>
      </c>
      <c r="D12" s="48">
        <f t="shared" si="0"/>
        <v>0.50000000080403539</v>
      </c>
      <c r="E12" s="189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1451014110</v>
      </c>
      <c r="C13" s="47">
        <v>0</v>
      </c>
      <c r="D13" s="48">
        <f t="shared" si="0"/>
        <v>0.58333333427137457</v>
      </c>
      <c r="E13" s="189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1658301840</v>
      </c>
      <c r="C14" s="47">
        <v>0</v>
      </c>
      <c r="D14" s="48">
        <f t="shared" si="0"/>
        <v>0.66666666773871386</v>
      </c>
      <c r="E14" s="189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1865589570</v>
      </c>
      <c r="C15" s="47">
        <v>0</v>
      </c>
      <c r="D15" s="48">
        <f>+B15/$B$18</f>
        <v>0.75000000120605304</v>
      </c>
      <c r="E15" s="189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2072877300</v>
      </c>
      <c r="C16" s="47">
        <v>0</v>
      </c>
      <c r="D16" s="48">
        <f>+B16/$B$18</f>
        <v>0.83333333467339232</v>
      </c>
      <c r="E16" s="189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2280165030</v>
      </c>
      <c r="C17" s="47">
        <v>0</v>
      </c>
      <c r="D17" s="48">
        <f>+B17/$B$18</f>
        <v>0.9166666681407315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5">
        <f>+$B$7*12-4</f>
        <v>2487452756</v>
      </c>
      <c r="C18" s="226">
        <v>0</v>
      </c>
      <c r="D18" s="56">
        <f>+B18/$B$18</f>
        <v>1</v>
      </c>
      <c r="E18" s="227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5"/>
  <sheetViews>
    <sheetView zoomScale="106" zoomScaleNormal="106" workbookViewId="0">
      <selection activeCell="D9" sqref="D9"/>
    </sheetView>
  </sheetViews>
  <sheetFormatPr baseColWidth="10" defaultRowHeight="12.75" x14ac:dyDescent="0.2"/>
  <cols>
    <col min="1" max="1" width="17" customWidth="1"/>
    <col min="2" max="2" width="53.5703125" customWidth="1"/>
    <col min="3" max="5" width="16.7109375" customWidth="1"/>
    <col min="6" max="6" width="15.28515625" customWidth="1"/>
    <col min="7" max="10" width="11" customWidth="1"/>
  </cols>
  <sheetData>
    <row r="1" spans="1:10" ht="48" customHeight="1" x14ac:dyDescent="0.2"/>
    <row r="2" spans="1:10" ht="20.25" customHeight="1" x14ac:dyDescent="0.2">
      <c r="B2" s="264" t="s">
        <v>42</v>
      </c>
      <c r="C2" s="264"/>
      <c r="D2" s="264"/>
      <c r="E2" s="264"/>
      <c r="F2" s="264"/>
      <c r="G2" s="264"/>
      <c r="H2" s="264"/>
      <c r="I2" s="264"/>
      <c r="J2" s="264"/>
    </row>
    <row r="3" spans="1:10" ht="26.25" customHeight="1" thickBot="1" x14ac:dyDescent="0.25">
      <c r="B3" s="265" t="s">
        <v>127</v>
      </c>
      <c r="C3" s="265"/>
      <c r="D3" s="265"/>
      <c r="E3" s="265"/>
      <c r="F3" s="265"/>
      <c r="G3" s="265"/>
      <c r="H3" s="265"/>
      <c r="I3" s="265"/>
      <c r="J3" s="265"/>
    </row>
    <row r="4" spans="1:10" ht="26.25" thickBot="1" x14ac:dyDescent="0.25">
      <c r="A4" s="195" t="s">
        <v>110</v>
      </c>
      <c r="B4" s="60" t="s">
        <v>20</v>
      </c>
      <c r="C4" s="60" t="s">
        <v>21</v>
      </c>
      <c r="D4" s="61" t="s">
        <v>22</v>
      </c>
      <c r="E4" s="61" t="s">
        <v>23</v>
      </c>
      <c r="F4" s="62" t="s">
        <v>24</v>
      </c>
      <c r="G4" s="63" t="s">
        <v>43</v>
      </c>
      <c r="H4" s="63" t="s">
        <v>28</v>
      </c>
      <c r="I4" s="63" t="s">
        <v>29</v>
      </c>
      <c r="J4" s="155" t="s">
        <v>30</v>
      </c>
    </row>
    <row r="5" spans="1:10" ht="55.5" customHeight="1" thickBot="1" x14ac:dyDescent="0.25">
      <c r="A5" s="193" t="s">
        <v>113</v>
      </c>
      <c r="B5" s="194" t="s">
        <v>115</v>
      </c>
      <c r="C5" s="150">
        <v>350000000</v>
      </c>
      <c r="D5" s="40">
        <v>154806261</v>
      </c>
      <c r="E5" s="40">
        <v>11855535</v>
      </c>
      <c r="F5" s="40">
        <v>0</v>
      </c>
      <c r="G5" s="156">
        <v>1</v>
      </c>
      <c r="H5" s="156">
        <f>D5/C5</f>
        <v>0.44230360285714287</v>
      </c>
      <c r="I5" s="157">
        <f>E5/C5</f>
        <v>3.3872957142857145E-2</v>
      </c>
      <c r="J5" s="157">
        <f>F5/C5</f>
        <v>0</v>
      </c>
    </row>
    <row r="6" spans="1:10" ht="55.5" customHeight="1" thickBot="1" x14ac:dyDescent="0.25">
      <c r="A6" s="193" t="s">
        <v>114</v>
      </c>
      <c r="B6" s="194" t="s">
        <v>116</v>
      </c>
      <c r="C6" s="150">
        <v>2137452756</v>
      </c>
      <c r="D6" s="220">
        <v>1243452657</v>
      </c>
      <c r="E6" s="220">
        <v>43185605</v>
      </c>
      <c r="F6" s="220">
        <v>0</v>
      </c>
      <c r="G6" s="156">
        <v>1</v>
      </c>
      <c r="H6" s="156">
        <f>D6/C6</f>
        <v>0.58174509518843376</v>
      </c>
      <c r="I6" s="157">
        <f>E6/C6</f>
        <v>2.0204238376158055E-2</v>
      </c>
      <c r="J6" s="157">
        <f>F6/C6</f>
        <v>0</v>
      </c>
    </row>
    <row r="7" spans="1:10" ht="55.5" hidden="1" customHeight="1" thickBot="1" x14ac:dyDescent="0.25">
      <c r="A7" s="193"/>
      <c r="B7" s="194"/>
      <c r="C7" s="150"/>
      <c r="D7" s="40"/>
      <c r="E7" s="40"/>
      <c r="F7" s="40"/>
      <c r="G7" s="156"/>
      <c r="H7" s="156"/>
      <c r="I7" s="157"/>
      <c r="J7" s="157" t="e">
        <f t="shared" ref="J7:J8" si="0">F7/C7</f>
        <v>#DIV/0!</v>
      </c>
    </row>
    <row r="8" spans="1:10" ht="55.5" hidden="1" customHeight="1" thickBot="1" x14ac:dyDescent="0.25">
      <c r="A8" s="193"/>
      <c r="B8" s="194"/>
      <c r="C8" s="150"/>
      <c r="D8" s="40"/>
      <c r="E8" s="40"/>
      <c r="F8" s="40"/>
      <c r="G8" s="156"/>
      <c r="H8" s="156"/>
      <c r="I8" s="157"/>
      <c r="J8" s="157" t="e">
        <f t="shared" si="0"/>
        <v>#DIV/0!</v>
      </c>
    </row>
    <row r="9" spans="1:10" ht="26.25" customHeight="1" thickBot="1" x14ac:dyDescent="0.25">
      <c r="B9" s="177"/>
      <c r="C9" s="150">
        <f>+SUM(C5:C8)</f>
        <v>2487452756</v>
      </c>
      <c r="D9" s="150">
        <f>+SUM(D5:D8)</f>
        <v>1398258918</v>
      </c>
      <c r="E9" s="176">
        <f>+SUM(E5:E8)</f>
        <v>55041140</v>
      </c>
      <c r="F9" s="176">
        <f>+SUM(F5:F8)</f>
        <v>0</v>
      </c>
      <c r="G9" s="158">
        <v>1</v>
      </c>
      <c r="H9" s="201">
        <f>D9/C9*100</f>
        <v>56.2124814080288</v>
      </c>
      <c r="I9" s="201">
        <f>E9/C9*100</f>
        <v>2.2127511715442605</v>
      </c>
      <c r="J9" s="157">
        <f>F9/C9</f>
        <v>0</v>
      </c>
    </row>
    <row r="12" spans="1:10" x14ac:dyDescent="0.2">
      <c r="A12" s="45"/>
    </row>
    <row r="13" spans="1:10" x14ac:dyDescent="0.2">
      <c r="A13" s="154"/>
    </row>
    <row r="15" spans="1:10" x14ac:dyDescent="0.2">
      <c r="A15" s="45"/>
    </row>
  </sheetData>
  <mergeCells count="2">
    <mergeCell ref="B2:J2"/>
    <mergeCell ref="B3:J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6" t="s">
        <v>60</v>
      </c>
      <c r="B16" s="267"/>
      <c r="C16" s="267"/>
      <c r="D16" s="267"/>
      <c r="E16" s="267"/>
      <c r="F16" s="268"/>
    </row>
    <row r="17" spans="1:6" ht="25.5" customHeight="1" thickBot="1" x14ac:dyDescent="0.25">
      <c r="A17" s="269"/>
      <c r="B17" s="270"/>
      <c r="C17" s="270"/>
      <c r="D17" s="270"/>
      <c r="E17" s="270"/>
      <c r="F17" s="27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2" t="str">
        <f>+A16</f>
        <v>EJECUCIÓN PRESUPUESTAL
RESERVAS PRESUPUESTALES
A AGOSTO 31 DE 2015</v>
      </c>
      <c r="B31" s="273"/>
      <c r="C31" s="273"/>
      <c r="D31" s="273"/>
      <c r="E31" s="27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2" t="s">
        <v>88</v>
      </c>
      <c r="B2" s="243"/>
      <c r="C2" s="243"/>
      <c r="D2" s="243"/>
      <c r="E2" s="243"/>
      <c r="F2" s="243"/>
      <c r="G2" s="244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5" t="s">
        <v>65</v>
      </c>
      <c r="B19" s="276"/>
      <c r="C19" s="27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5" t="s">
        <v>65</v>
      </c>
      <c r="B28" s="278"/>
      <c r="C28" s="278"/>
      <c r="D28" s="246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2" t="s">
        <v>124</v>
      </c>
      <c r="B2" s="243"/>
      <c r="C2" s="243"/>
      <c r="D2" s="244"/>
    </row>
    <row r="3" spans="1:6" s="113" customFormat="1" ht="39" thickBot="1" x14ac:dyDescent="0.25">
      <c r="A3" s="110" t="s">
        <v>106</v>
      </c>
      <c r="B3" s="111" t="s">
        <v>125</v>
      </c>
      <c r="C3" s="112" t="s">
        <v>126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5" t="s">
        <v>108</v>
      </c>
      <c r="B10" s="246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G7" sqref="G7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4" width="14.7109375" hidden="1" customWidth="1"/>
    <col min="5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7" t="s">
        <v>104</v>
      </c>
      <c r="B2" s="248"/>
      <c r="C2" s="248"/>
      <c r="D2" s="248"/>
      <c r="E2" s="248"/>
      <c r="F2" s="248"/>
      <c r="G2" s="248"/>
      <c r="H2" s="249"/>
      <c r="I2" s="14"/>
      <c r="J2" s="250" t="s">
        <v>102</v>
      </c>
      <c r="K2" s="250"/>
      <c r="L2" s="250"/>
    </row>
    <row r="3" spans="1:14" ht="13.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251"/>
      <c r="K3" s="251"/>
      <c r="L3" s="251"/>
    </row>
    <row r="4" spans="1:14" ht="93.75" customHeight="1" thickBot="1" x14ac:dyDescent="0.25">
      <c r="A4" s="1" t="s">
        <v>20</v>
      </c>
      <c r="B4" s="2" t="s">
        <v>117</v>
      </c>
      <c r="C4" s="219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0</v>
      </c>
      <c r="D5" s="5">
        <v>0</v>
      </c>
      <c r="E5" s="5">
        <f>B5+C5-D5</f>
        <v>5120521896</v>
      </c>
      <c r="F5" s="5">
        <v>966066787</v>
      </c>
      <c r="G5" s="5">
        <v>352363772</v>
      </c>
      <c r="H5" s="5">
        <v>317918086</v>
      </c>
      <c r="J5" s="215">
        <f>F5/E5</f>
        <v>0.18866568811172602</v>
      </c>
      <c r="K5" s="216">
        <f>G5/E5</f>
        <v>6.8814034810642272E-2</v>
      </c>
      <c r="L5" s="217">
        <f>H5/E5</f>
        <v>6.208704746450712E-2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0</v>
      </c>
      <c r="D6" s="7"/>
      <c r="E6" s="5">
        <f>B6+C6-D6</f>
        <v>2487452756</v>
      </c>
      <c r="F6" s="7">
        <v>1398258918</v>
      </c>
      <c r="G6" s="7">
        <v>55041140</v>
      </c>
      <c r="H6" s="7">
        <v>0</v>
      </c>
      <c r="J6" s="215">
        <f>F6/E6</f>
        <v>0.56212481408028803</v>
      </c>
      <c r="K6" s="216">
        <f>G6/E6</f>
        <v>2.2127511715442607E-2</v>
      </c>
      <c r="L6" s="217">
        <f>H6/E6</f>
        <v>0</v>
      </c>
      <c r="M6" s="45"/>
      <c r="N6" s="45"/>
    </row>
    <row r="7" spans="1:14" ht="13.5" thickBot="1" x14ac:dyDescent="0.25">
      <c r="A7" s="8" t="s">
        <v>89</v>
      </c>
      <c r="B7" s="202">
        <f>+SUM(B5:B6)</f>
        <v>7607974652</v>
      </c>
      <c r="C7" s="204">
        <f>+SUM(C5:C6)</f>
        <v>0</v>
      </c>
      <c r="D7" s="234">
        <f>D5+D6</f>
        <v>0</v>
      </c>
      <c r="E7" s="205">
        <f>SUM(E5:E6)</f>
        <v>7607974652</v>
      </c>
      <c r="F7" s="203">
        <f>+SUM(F5:F6)</f>
        <v>2364325705</v>
      </c>
      <c r="G7" s="9">
        <f>+SUM(G5:G6)</f>
        <v>407404912</v>
      </c>
      <c r="H7" s="9">
        <f>+SUM(H5:H6)</f>
        <v>317918086</v>
      </c>
      <c r="J7" s="183">
        <f>F7/E7</f>
        <v>0.31076939831528766</v>
      </c>
      <c r="K7" s="184">
        <f>G7/B7</f>
        <v>5.3549719949829294E-2</v>
      </c>
      <c r="L7" s="185">
        <f>H7/E7</f>
        <v>4.1787479656813134E-2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tabSelected="1" topLeftCell="A4" zoomScale="93" zoomScaleNormal="93" workbookViewId="0">
      <selection activeCell="R14" sqref="R14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hidden="1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2" t="s">
        <v>103</v>
      </c>
      <c r="B2" s="252"/>
      <c r="C2" s="252"/>
      <c r="D2" s="252"/>
      <c r="E2" s="252"/>
      <c r="F2" s="252"/>
      <c r="G2" s="252"/>
      <c r="H2" s="252"/>
      <c r="I2" s="14"/>
      <c r="J2" s="14"/>
      <c r="K2" s="14"/>
    </row>
    <row r="3" spans="1:15" ht="24.7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8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1" customFormat="1" ht="24.75" thickBot="1" x14ac:dyDescent="0.25">
      <c r="A5" s="4" t="s">
        <v>31</v>
      </c>
      <c r="B5" s="5">
        <v>2324325611</v>
      </c>
      <c r="C5" s="235">
        <v>0</v>
      </c>
      <c r="D5" s="5">
        <v>0</v>
      </c>
      <c r="E5" s="235">
        <f>B5+C5-D5</f>
        <v>2324325611</v>
      </c>
      <c r="F5" s="5">
        <v>265066370</v>
      </c>
      <c r="G5" s="5">
        <v>265066370</v>
      </c>
      <c r="H5" s="5">
        <v>265066370</v>
      </c>
      <c r="I5" s="14"/>
      <c r="J5" s="215">
        <f>F5/E5</f>
        <v>0.11404011931269814</v>
      </c>
      <c r="K5" s="215">
        <f>G5/E5</f>
        <v>0.11404011931269814</v>
      </c>
      <c r="L5" s="215">
        <f>H5/E5</f>
        <v>0.11404011931269814</v>
      </c>
      <c r="N5" s="222"/>
      <c r="O5" s="222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684764083</v>
      </c>
      <c r="G6" s="5">
        <v>87297402</v>
      </c>
      <c r="H6" s="5">
        <v>52851716</v>
      </c>
      <c r="I6" s="14"/>
      <c r="J6" s="215">
        <f>F6/E6</f>
        <v>0.62376204045261996</v>
      </c>
      <c r="K6" s="215">
        <f>G6/E6</f>
        <v>7.9520534078205488E-2</v>
      </c>
      <c r="L6" s="215">
        <f>H6/E6</f>
        <v>4.8143433675948775E-2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16236335</v>
      </c>
      <c r="G7" s="5">
        <v>0</v>
      </c>
      <c r="H7" s="5">
        <v>0</v>
      </c>
      <c r="I7" s="14"/>
      <c r="J7" s="215">
        <f>F7/E7</f>
        <v>9.5597866373835026E-3</v>
      </c>
      <c r="K7" s="215">
        <f>G7/E7</f>
        <v>0</v>
      </c>
      <c r="L7" s="215">
        <f>H7/E7</f>
        <v>0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5" t="e">
        <f>F8/E8</f>
        <v>#DIV/0!</v>
      </c>
      <c r="K8" s="215" t="e">
        <f>G8/E8</f>
        <v>#DIV/0!</v>
      </c>
      <c r="L8" s="215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0</v>
      </c>
      <c r="D9" s="7">
        <v>0</v>
      </c>
      <c r="E9" s="7">
        <f>'EJE DE FUNCIONAMIENTO E INVERSI'!E6</f>
        <v>2487452756</v>
      </c>
      <c r="F9" s="7">
        <f>'EJE DE FUNCIONAMIENTO E INVERSI'!F6</f>
        <v>1398258918</v>
      </c>
      <c r="G9" s="7">
        <f>'EJE DE FUNCIONAMIENTO E INVERSI'!G6</f>
        <v>55041140</v>
      </c>
      <c r="H9" s="7">
        <f>'EJE DE FUNCIONAMIENTO E INVERSI'!H6</f>
        <v>0</v>
      </c>
      <c r="I9" s="14"/>
      <c r="J9" s="215">
        <f>F9/E9</f>
        <v>0.56212481408028803</v>
      </c>
      <c r="K9" s="215">
        <f>G9/E9</f>
        <v>2.2127511715442607E-2</v>
      </c>
      <c r="L9" s="215">
        <f>H9/E9</f>
        <v>0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0</v>
      </c>
      <c r="D11" s="9">
        <f>D5+D6+D7+D8+D9</f>
        <v>0</v>
      </c>
      <c r="E11" s="9">
        <f t="shared" ref="E11" si="4">+SUM(E5:E10)</f>
        <v>7607974652</v>
      </c>
      <c r="F11" s="9">
        <f>+SUM(F5:F10)</f>
        <v>2364325706</v>
      </c>
      <c r="G11" s="9">
        <f>+SUM(G5:G10)</f>
        <v>407404912</v>
      </c>
      <c r="H11" s="9">
        <f>+SUM(H5:H10)</f>
        <v>317918086</v>
      </c>
      <c r="I11" s="14"/>
      <c r="J11" s="183">
        <f>F11/E11</f>
        <v>0.31076939844672868</v>
      </c>
      <c r="K11" s="183">
        <f>G11/E11</f>
        <v>5.3549719949829294E-2</v>
      </c>
      <c r="L11" s="183">
        <f>H11/E11</f>
        <v>4.1787479656813134E-2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3" t="s">
        <v>19</v>
      </c>
      <c r="B2" s="254"/>
      <c r="C2" s="254"/>
      <c r="D2" s="254"/>
    </row>
    <row r="3" spans="1:4" ht="27" customHeight="1" x14ac:dyDescent="0.25">
      <c r="A3" s="254"/>
      <c r="B3" s="254"/>
      <c r="C3" s="254"/>
      <c r="D3" s="25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selection activeCell="C8" sqref="C8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5" t="s">
        <v>128</v>
      </c>
      <c r="B4" s="256"/>
      <c r="C4" s="256"/>
      <c r="D4" s="256"/>
      <c r="E4" s="25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193693800</v>
      </c>
      <c r="C6" s="30">
        <v>114877204</v>
      </c>
      <c r="D6" s="31">
        <f>+B6/$B$17</f>
        <v>8.3333332938953703E-2</v>
      </c>
      <c r="E6" s="178">
        <f>+C6/$B$17</f>
        <v>4.9423885989268133E-2</v>
      </c>
    </row>
    <row r="7" spans="1:5" x14ac:dyDescent="0.2">
      <c r="A7" s="22" t="s">
        <v>7</v>
      </c>
      <c r="B7" s="19">
        <f>+$B$6*2</f>
        <v>387387600</v>
      </c>
      <c r="C7" s="19">
        <v>265066370</v>
      </c>
      <c r="D7" s="20">
        <f t="shared" ref="D7:D17" si="0">+B7/$B$17</f>
        <v>0.16666666587790741</v>
      </c>
      <c r="E7" s="180">
        <f t="shared" ref="E7:E17" si="1">+C7/$B$17</f>
        <v>0.11404011931269814</v>
      </c>
    </row>
    <row r="8" spans="1:5" x14ac:dyDescent="0.2">
      <c r="A8" s="22" t="s">
        <v>8</v>
      </c>
      <c r="B8" s="19">
        <f>+$B$6*3</f>
        <v>581081400</v>
      </c>
      <c r="C8" s="19">
        <v>0</v>
      </c>
      <c r="D8" s="20">
        <f t="shared" si="0"/>
        <v>0.24999999881686111</v>
      </c>
      <c r="E8" s="180">
        <f t="shared" si="1"/>
        <v>0</v>
      </c>
    </row>
    <row r="9" spans="1:5" x14ac:dyDescent="0.2">
      <c r="A9" s="22" t="s">
        <v>9</v>
      </c>
      <c r="B9" s="19">
        <f>+$B$6*4</f>
        <v>774775200</v>
      </c>
      <c r="C9" s="19">
        <v>0</v>
      </c>
      <c r="D9" s="20">
        <f t="shared" si="0"/>
        <v>0.33333333175581481</v>
      </c>
      <c r="E9" s="180">
        <f t="shared" si="1"/>
        <v>0</v>
      </c>
    </row>
    <row r="10" spans="1:5" x14ac:dyDescent="0.2">
      <c r="A10" s="22" t="s">
        <v>10</v>
      </c>
      <c r="B10" s="19">
        <f>+$B$6*5</f>
        <v>968469000</v>
      </c>
      <c r="C10" s="19">
        <v>0</v>
      </c>
      <c r="D10" s="20">
        <f t="shared" si="0"/>
        <v>0.41666666469476854</v>
      </c>
      <c r="E10" s="180">
        <f t="shared" si="1"/>
        <v>0</v>
      </c>
    </row>
    <row r="11" spans="1:5" x14ac:dyDescent="0.2">
      <c r="A11" s="22" t="s">
        <v>11</v>
      </c>
      <c r="B11" s="19">
        <f>+$B$6*6</f>
        <v>1162162800</v>
      </c>
      <c r="C11" s="19">
        <v>0</v>
      </c>
      <c r="D11" s="20">
        <f t="shared" si="0"/>
        <v>0.49999999763372222</v>
      </c>
      <c r="E11" s="180">
        <f t="shared" si="1"/>
        <v>0</v>
      </c>
    </row>
    <row r="12" spans="1:5" x14ac:dyDescent="0.2">
      <c r="A12" s="22" t="s">
        <v>12</v>
      </c>
      <c r="B12" s="19">
        <f>+$B$6*7</f>
        <v>1355856600</v>
      </c>
      <c r="C12" s="19">
        <v>0</v>
      </c>
      <c r="D12" s="20">
        <f t="shared" si="0"/>
        <v>0.583333330572676</v>
      </c>
      <c r="E12" s="180">
        <f t="shared" si="1"/>
        <v>0</v>
      </c>
    </row>
    <row r="13" spans="1:5" x14ac:dyDescent="0.2">
      <c r="A13" s="22" t="s">
        <v>13</v>
      </c>
      <c r="B13" s="19">
        <f>+$B$6*8</f>
        <v>1549550400</v>
      </c>
      <c r="C13" s="19">
        <v>0</v>
      </c>
      <c r="D13" s="20">
        <f t="shared" si="0"/>
        <v>0.66666666351162962</v>
      </c>
      <c r="E13" s="180">
        <f t="shared" si="1"/>
        <v>0</v>
      </c>
    </row>
    <row r="14" spans="1:5" x14ac:dyDescent="0.2">
      <c r="A14" s="22" t="s">
        <v>14</v>
      </c>
      <c r="B14" s="19">
        <f>+$B$6*9</f>
        <v>1743244200</v>
      </c>
      <c r="C14" s="19">
        <v>0</v>
      </c>
      <c r="D14" s="20">
        <f t="shared" si="0"/>
        <v>0.74999999645058335</v>
      </c>
      <c r="E14" s="180">
        <f t="shared" si="1"/>
        <v>0</v>
      </c>
    </row>
    <row r="15" spans="1:5" x14ac:dyDescent="0.2">
      <c r="A15" s="22" t="s">
        <v>15</v>
      </c>
      <c r="B15" s="19">
        <f>+$B$6*10</f>
        <v>1936938000</v>
      </c>
      <c r="C15" s="19">
        <v>0</v>
      </c>
      <c r="D15" s="20">
        <f t="shared" si="0"/>
        <v>0.83333332938953708</v>
      </c>
      <c r="E15" s="180">
        <f t="shared" si="1"/>
        <v>0</v>
      </c>
    </row>
    <row r="16" spans="1:5" x14ac:dyDescent="0.2">
      <c r="A16" s="22" t="s">
        <v>16</v>
      </c>
      <c r="B16" s="19">
        <f>+$B$6*11</f>
        <v>2130631800</v>
      </c>
      <c r="C16" s="223">
        <v>0</v>
      </c>
      <c r="D16" s="20">
        <f t="shared" si="0"/>
        <v>0.91666666232849081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+$B$6*12+11</f>
        <v>2324325611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>
        <f>'EJECUCIÓN DE GASTOS'!E5/12</f>
        <v>193693800.91666666</v>
      </c>
      <c r="C19" s="198"/>
      <c r="D19" s="198"/>
    </row>
    <row r="20" spans="1:5" x14ac:dyDescent="0.2">
      <c r="B20" s="13"/>
    </row>
    <row r="21" spans="1:5" x14ac:dyDescent="0.2">
      <c r="B21" s="13">
        <f>B17-2324325611</f>
        <v>0</v>
      </c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C8" sqref="C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8" t="s">
        <v>129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0</v>
      </c>
      <c r="D8" s="20">
        <f t="shared" si="0"/>
        <v>0.25000000136637285</v>
      </c>
      <c r="E8" s="180">
        <f t="shared" si="1"/>
        <v>0</v>
      </c>
    </row>
    <row r="9" spans="1:5" x14ac:dyDescent="0.2">
      <c r="A9" s="22" t="s">
        <v>9</v>
      </c>
      <c r="B9" s="192">
        <f>+$B$6*4</f>
        <v>365932328</v>
      </c>
      <c r="C9" s="21">
        <v>0</v>
      </c>
      <c r="D9" s="20">
        <f t="shared" si="0"/>
        <v>0.33333333515516383</v>
      </c>
      <c r="E9" s="180">
        <f t="shared" si="1"/>
        <v>0</v>
      </c>
    </row>
    <row r="10" spans="1:5" x14ac:dyDescent="0.2">
      <c r="A10" s="22" t="s">
        <v>10</v>
      </c>
      <c r="B10" s="192">
        <f>+$B$6*5</f>
        <v>457415410</v>
      </c>
      <c r="C10" s="21">
        <v>0</v>
      </c>
      <c r="D10" s="20">
        <f t="shared" si="0"/>
        <v>0.41666666894395477</v>
      </c>
      <c r="E10" s="180">
        <f t="shared" si="1"/>
        <v>0</v>
      </c>
    </row>
    <row r="11" spans="1:5" x14ac:dyDescent="0.2">
      <c r="A11" s="22" t="s">
        <v>11</v>
      </c>
      <c r="B11" s="192">
        <f>+$B$6*6</f>
        <v>548898492</v>
      </c>
      <c r="C11" s="21">
        <v>0</v>
      </c>
      <c r="D11" s="20">
        <f t="shared" si="0"/>
        <v>0.5000000027327457</v>
      </c>
      <c r="E11" s="180">
        <f t="shared" si="1"/>
        <v>0</v>
      </c>
    </row>
    <row r="12" spans="1:5" x14ac:dyDescent="0.2">
      <c r="A12" s="22" t="s">
        <v>12</v>
      </c>
      <c r="B12" s="192">
        <f>+$B$6*7</f>
        <v>640381574</v>
      </c>
      <c r="C12" s="21">
        <v>0</v>
      </c>
      <c r="D12" s="20">
        <f t="shared" si="0"/>
        <v>0.58333333652153663</v>
      </c>
      <c r="E12" s="180">
        <f t="shared" si="1"/>
        <v>0</v>
      </c>
    </row>
    <row r="13" spans="1:5" x14ac:dyDescent="0.2">
      <c r="A13" s="22" t="s">
        <v>13</v>
      </c>
      <c r="B13" s="192">
        <f>+$B$6*8</f>
        <v>731864656</v>
      </c>
      <c r="C13" s="21">
        <v>0</v>
      </c>
      <c r="D13" s="20">
        <f t="shared" si="0"/>
        <v>0.66666667031032767</v>
      </c>
      <c r="E13" s="180">
        <f t="shared" si="1"/>
        <v>0</v>
      </c>
    </row>
    <row r="14" spans="1:5" x14ac:dyDescent="0.2">
      <c r="A14" s="22" t="s">
        <v>14</v>
      </c>
      <c r="B14" s="192">
        <f>+$B$6*9</f>
        <v>823347738</v>
      </c>
      <c r="C14" s="21">
        <v>0</v>
      </c>
      <c r="D14" s="20">
        <f t="shared" si="0"/>
        <v>0.7500000040991186</v>
      </c>
      <c r="E14" s="180">
        <f t="shared" si="1"/>
        <v>0</v>
      </c>
    </row>
    <row r="15" spans="1:5" x14ac:dyDescent="0.2">
      <c r="A15" s="38" t="s">
        <v>15</v>
      </c>
      <c r="B15" s="192">
        <f>+$B$6*10</f>
        <v>914830820</v>
      </c>
      <c r="C15" s="21">
        <v>0</v>
      </c>
      <c r="D15" s="20">
        <f t="shared" si="0"/>
        <v>0.83333333788790953</v>
      </c>
      <c r="E15" s="180">
        <f t="shared" si="1"/>
        <v>0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5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4"/>
      <c r="D19" s="198"/>
    </row>
    <row r="20" spans="1:5" x14ac:dyDescent="0.2">
      <c r="B20" s="13"/>
      <c r="C20" s="224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8" t="s">
        <v>33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8" t="s">
        <v>34</v>
      </c>
      <c r="B5" s="259"/>
      <c r="C5" s="259"/>
      <c r="D5" s="259"/>
      <c r="E5" s="26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2022-03-02T22:41:38Z</dcterms:modified>
</cp:coreProperties>
</file>