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2"/>
  <workbookPr showInkAnnotation="0" codeName="ThisWorkbook" defaultThemeVersion="166925"/>
  <mc:AlternateContent xmlns:mc="http://schemas.openxmlformats.org/markup-compatibility/2006">
    <mc:Choice Requires="x15">
      <x15ac:absPath xmlns:x15ac="http://schemas.microsoft.com/office/spreadsheetml/2010/11/ac" url="F:\INFORMES CONTROL INTERNO 2024\INFORME EKOGUI  ENERO A JUNIO DE 2024\FORMATO ENERO A JUNIO 2024\"/>
    </mc:Choice>
  </mc:AlternateContent>
  <xr:revisionPtr revIDLastSave="0" documentId="8_{AC368CD7-02EF-4DF0-B539-13DF77867A87}" xr6:coauthVersionLast="36" xr6:coauthVersionMax="36" xr10:uidLastSave="{00000000-0000-0000-0000-000000000000}"/>
  <bookViews>
    <workbookView xWindow="0" yWindow="0" windowWidth="13125" windowHeight="7335" tabRatio="777" activeTab="8" xr2:uid="{00000000-000D-0000-FFFF-FFFF00000000}"/>
  </bookViews>
  <sheets>
    <sheet name="Principal" sheetId="4" r:id="rId1"/>
    <sheet name="USUARIOS" sheetId="1" r:id="rId2"/>
    <sheet name="ABOGADOS" sheetId="7" r:id="rId3"/>
    <sheet name="JUDICIALES" sheetId="8" r:id="rId4"/>
    <sheet name="PREJUDICIALES" sheetId="9" r:id="rId5"/>
    <sheet name="ARBITRAMENTOS" sheetId="10" r:id="rId6"/>
    <sheet name="COMITES DE CONCILIACION" sheetId="14" r:id="rId7"/>
    <sheet name="PAGOS" sheetId="11" r:id="rId8"/>
    <sheet name="Resumen General" sheetId="5" r:id="rId9"/>
    <sheet name="Entidades" sheetId="13" state="hidden" r:id="rId10"/>
    <sheet name="Base a pegar" sheetId="12" state="hidden" r:id="rId1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1" i="5" l="1"/>
  <c r="F23" i="5"/>
  <c r="F22" i="5"/>
  <c r="BZ3" i="12"/>
  <c r="BY3" i="12"/>
  <c r="BX3" i="12"/>
  <c r="BW3" i="12"/>
  <c r="V3" i="14"/>
  <c r="BU3" i="12"/>
  <c r="BT3" i="12"/>
  <c r="BS3" i="12"/>
  <c r="BV3" i="12"/>
  <c r="BR3" i="12"/>
  <c r="BQ3" i="12"/>
  <c r="BP3" i="12"/>
  <c r="G12" i="1"/>
  <c r="G13" i="1"/>
  <c r="G14" i="1"/>
  <c r="G15" i="1"/>
  <c r="G16" i="1"/>
  <c r="G17" i="1"/>
  <c r="O3" i="12" l="1"/>
  <c r="F18" i="5" l="1"/>
  <c r="F19" i="5"/>
  <c r="D14" i="12" l="1"/>
  <c r="A3" i="12"/>
  <c r="A18" i="12" s="1"/>
  <c r="F18" i="12"/>
  <c r="E18" i="12"/>
  <c r="D18" i="12"/>
  <c r="C18" i="12"/>
  <c r="F17" i="12"/>
  <c r="E17" i="12"/>
  <c r="D17" i="12"/>
  <c r="C17" i="12"/>
  <c r="F16" i="12"/>
  <c r="E16" i="12"/>
  <c r="D16" i="12"/>
  <c r="C16" i="12"/>
  <c r="F15" i="12"/>
  <c r="E15" i="12"/>
  <c r="D15" i="12"/>
  <c r="C15" i="12"/>
  <c r="F14" i="12"/>
  <c r="E14" i="12"/>
  <c r="C14" i="12"/>
  <c r="F13" i="12"/>
  <c r="E13" i="12"/>
  <c r="D13" i="12"/>
  <c r="C13" i="12"/>
  <c r="BO3" i="12"/>
  <c r="BN3" i="12"/>
  <c r="BM3" i="12"/>
  <c r="BL3" i="12"/>
  <c r="BK3" i="12"/>
  <c r="BJ3" i="12"/>
  <c r="BI3" i="12"/>
  <c r="BH3" i="12"/>
  <c r="BG3" i="12"/>
  <c r="BF3" i="12"/>
  <c r="BE3" i="12"/>
  <c r="BD3" i="12"/>
  <c r="BC3" i="12"/>
  <c r="BB3" i="12"/>
  <c r="BA3" i="12"/>
  <c r="AZ3" i="12"/>
  <c r="AY3" i="12"/>
  <c r="AX3" i="12"/>
  <c r="AW3" i="12"/>
  <c r="AV3" i="12"/>
  <c r="AU3" i="12"/>
  <c r="AT3" i="12"/>
  <c r="AS3" i="12"/>
  <c r="AR3" i="12"/>
  <c r="AQ3" i="12"/>
  <c r="AP3"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N3" i="12"/>
  <c r="M3" i="12"/>
  <c r="L3" i="12"/>
  <c r="K3" i="12"/>
  <c r="J3" i="12"/>
  <c r="I3" i="12"/>
  <c r="H3" i="12"/>
  <c r="G3" i="12"/>
  <c r="F3" i="12"/>
  <c r="E3" i="12"/>
  <c r="D3" i="12"/>
  <c r="C3" i="12"/>
  <c r="B3" i="12"/>
  <c r="A13" i="12" l="1"/>
  <c r="A17" i="12"/>
  <c r="A15" i="12"/>
  <c r="A14" i="12"/>
  <c r="A16" i="12"/>
  <c r="C12" i="5" l="1"/>
  <c r="W3" i="7"/>
  <c r="G15" i="12" l="1"/>
  <c r="G14" i="12"/>
  <c r="G16" i="12"/>
  <c r="G17" i="12"/>
  <c r="G18" i="12"/>
  <c r="G13" i="12"/>
  <c r="F17" i="5" l="1"/>
  <c r="F15" i="5"/>
  <c r="F10" i="5"/>
  <c r="C23" i="5"/>
  <c r="C21" i="5"/>
  <c r="C20" i="5"/>
  <c r="T16" i="10"/>
  <c r="T12" i="10"/>
  <c r="W3" i="8"/>
  <c r="C25" i="8" s="1"/>
  <c r="T18" i="10" l="1"/>
  <c r="F13" i="5" s="1"/>
  <c r="V2" i="9"/>
  <c r="V3" i="9" s="1"/>
  <c r="F9" i="9" s="1"/>
  <c r="F11" i="5" l="1"/>
  <c r="F14" i="5"/>
  <c r="F9" i="5"/>
  <c r="F8" i="5"/>
  <c r="C18" i="5"/>
  <c r="C19" i="5"/>
  <c r="C22" i="5" s="1"/>
  <c r="J13" i="1"/>
  <c r="J14" i="1"/>
  <c r="J15" i="1"/>
  <c r="J16" i="1"/>
  <c r="J17" i="1"/>
  <c r="J12" i="1"/>
  <c r="I12" i="1"/>
  <c r="I13" i="1"/>
  <c r="I14" i="1"/>
  <c r="I15" i="1"/>
  <c r="I16" i="1"/>
  <c r="I17" i="1"/>
  <c r="H13" i="1"/>
  <c r="H14" i="1"/>
  <c r="H15" i="1"/>
  <c r="H16" i="1"/>
  <c r="H17" i="1"/>
  <c r="H12" i="1"/>
  <c r="C10" i="5" l="1"/>
  <c r="C9" i="5"/>
  <c r="C8" i="5"/>
  <c r="V3" i="11" l="1"/>
  <c r="V3" i="10"/>
  <c r="G7" i="7" l="1"/>
</calcChain>
</file>

<file path=xl/sharedStrings.xml><?xml version="1.0" encoding="utf-8"?>
<sst xmlns="http://schemas.openxmlformats.org/spreadsheetml/2006/main" count="748" uniqueCount="648">
  <si>
    <t>JEFE FINANCIERO</t>
  </si>
  <si>
    <t>JEFE JURÍDICO</t>
  </si>
  <si>
    <t>ENLACE DE PAGOS</t>
  </si>
  <si>
    <t>JEFE CONTROL INTERNO</t>
  </si>
  <si>
    <t>SECRETARIO TÉCNICO</t>
  </si>
  <si>
    <t>ADMINISTRADOR DE LA ENTIDAD</t>
  </si>
  <si>
    <t>FECHA CREACIÓN  EN EKOGUI</t>
  </si>
  <si>
    <t>NOMBRE</t>
  </si>
  <si>
    <t>Pagos</t>
  </si>
  <si>
    <t>Uso del sistema</t>
  </si>
  <si>
    <t>Agencia Nacional de Defensa Jurídica del Estado</t>
  </si>
  <si>
    <t>Si</t>
  </si>
  <si>
    <t>No</t>
  </si>
  <si>
    <t>N/A</t>
  </si>
  <si>
    <t>ROL</t>
  </si>
  <si>
    <t>TIENE EL ROL</t>
  </si>
  <si>
    <t>FECHA ÚLTIMA CAPACITACIÓN</t>
  </si>
  <si>
    <t xml:space="preserve">CANTIDAD </t>
  </si>
  <si>
    <t>CANTIDAD DE ABOGADOS</t>
  </si>
  <si>
    <t>ABOGADOS CON PROCESOS ACTIVOS</t>
  </si>
  <si>
    <t>CANTIDAD DE ABOGADOS LITIGANDO</t>
  </si>
  <si>
    <t>ABOGADOS CREADOS EN EKOGUI ACTIVOS</t>
  </si>
  <si>
    <t>CANTIDAD</t>
  </si>
  <si>
    <t>ABOGADOS INACTIVOS</t>
  </si>
  <si>
    <t>Sin capacitación</t>
  </si>
  <si>
    <t>ABOGADOS CON CORREO ACTUALIZADO</t>
  </si>
  <si>
    <t>CANTIDAD DE PROCESOS ACTIVOS</t>
  </si>
  <si>
    <t>PROCESOS ACTIVOS REGISTRADOS EN EKOGUI</t>
  </si>
  <si>
    <t>PROCESOS SIN ABOGADO ASIGNADO</t>
  </si>
  <si>
    <t>PROCESOS ACTIVOS</t>
  </si>
  <si>
    <t>ACTUALIZACIÓN</t>
  </si>
  <si>
    <t>CALIFICACIÓN DE RIESGO</t>
  </si>
  <si>
    <t>PROCESOS ACTIVOS EN CALIDAD DEMANDADO</t>
  </si>
  <si>
    <t>PROCESOS SIN CALIFICACIÓN</t>
  </si>
  <si>
    <t>PROCESO ENTIDAD TERMINADOS</t>
  </si>
  <si>
    <t>ENTIDAD</t>
  </si>
  <si>
    <t>INFORMACIÓN USUARIOS</t>
  </si>
  <si>
    <t>Usuarios activos</t>
  </si>
  <si>
    <t>Nivel de capacitación</t>
  </si>
  <si>
    <t>Completitud de roles</t>
  </si>
  <si>
    <t>Procesos activos</t>
  </si>
  <si>
    <t>Procesos por abogado</t>
  </si>
  <si>
    <t>Porcentaje de registro</t>
  </si>
  <si>
    <t>Procesos arbitrales</t>
  </si>
  <si>
    <t>Procesos prejudiciales</t>
  </si>
  <si>
    <t>Actualización prejudiciales</t>
  </si>
  <si>
    <t>Actualización más de 33.000 SMMLV</t>
  </si>
  <si>
    <t>REGISTRO EN 2020</t>
  </si>
  <si>
    <t>REGISTRO EN 2019</t>
  </si>
  <si>
    <t>REGISTRO EN 2018 Y ANTERIORES</t>
  </si>
  <si>
    <t>TOTAL PREJUDICIALES ACTIVOS</t>
  </si>
  <si>
    <t>TOTAL PREJUDICIALES ACTIVOS EN EKOGUI</t>
  </si>
  <si>
    <t>TOTAL PROCESOS TERMINADOS</t>
  </si>
  <si>
    <t>CANTIDAD PREJUDICIALES</t>
  </si>
  <si>
    <t>Procesos que efectivamente se encuentran activos</t>
  </si>
  <si>
    <t>Proceso que se encuentran terminados</t>
  </si>
  <si>
    <t>Procesos de más de 33.000 SMMLV registrados en eKOGUI</t>
  </si>
  <si>
    <t>PROCESOS CON CALIFICACIÓN  EN 2020</t>
  </si>
  <si>
    <t>PROCESOS CON CALIFICACIÓN ANTERIOR A 2020</t>
  </si>
  <si>
    <t>PROBABILIDAD DE PERDER EL CASO ALTA</t>
  </si>
  <si>
    <t>PROBABILIDAD DE PERDER EL CASO MEDIA</t>
  </si>
  <si>
    <t>PROBABILIDAD DE PERDER EL CASO BAJA</t>
  </si>
  <si>
    <t>PROBABILIDAD DE PERDER EL CASO REMOTA</t>
  </si>
  <si>
    <t>Procesos Judiciales</t>
  </si>
  <si>
    <t>TERMINADOS ÚLTIMA ACTUACIÓN EN 2020</t>
  </si>
  <si>
    <t>ARBITRAMENTOS</t>
  </si>
  <si>
    <t>ARBITRAMENTOS ACTIVOS</t>
  </si>
  <si>
    <t>ARBITRAMENTOS REGISTRADOS EN EKOGUI</t>
  </si>
  <si>
    <t>PAGOS</t>
  </si>
  <si>
    <t>JUDICIALES</t>
  </si>
  <si>
    <t>PREJUDICIALES</t>
  </si>
  <si>
    <t>ACTUALIZADO</t>
  </si>
  <si>
    <t>PROCESOS SIN ABOGADO ASIGNADO(1)</t>
  </si>
  <si>
    <t>Procesos de más de 33.000 SMMLV con la pieza demanda(5)</t>
  </si>
  <si>
    <t>(5) Puede ser remitida a la ANDJE o cargada en el sistema</t>
  </si>
  <si>
    <t>PROCESOS ANALIZADOS</t>
  </si>
  <si>
    <t>PROCESOS TERMINADOS CON EJECUTORIA</t>
  </si>
  <si>
    <t>PROCESOS DESFAVORABLES</t>
  </si>
  <si>
    <t>PROCESOS QUE GENERAN EROGACIÓN ECONÓMICA</t>
  </si>
  <si>
    <t>PROCESOS CON VALOR CONDENA MAYOR A CERO</t>
  </si>
  <si>
    <t>ARBITRAMENTOS TERMINADOS EN EKOGUI</t>
  </si>
  <si>
    <r>
      <t xml:space="preserve">Por favor seleccione la información que desea registrar, en cualquier momento puede visualizar los resultados de la información que haya registrado seleccionando la opción de </t>
    </r>
    <r>
      <rPr>
        <b/>
        <sz val="11"/>
        <color theme="1"/>
        <rFont val="Calibri"/>
        <family val="2"/>
        <scheme val="minor"/>
      </rPr>
      <t>Ver resultado</t>
    </r>
    <r>
      <rPr>
        <sz val="11"/>
        <color theme="1"/>
        <rFont val="Calibri"/>
        <family val="2"/>
        <scheme val="minor"/>
      </rPr>
      <t>.</t>
    </r>
  </si>
  <si>
    <t>OBSERVACIONES</t>
  </si>
  <si>
    <t>CONDENAS</t>
  </si>
  <si>
    <t>Observaciones</t>
  </si>
  <si>
    <t>Tienen información experiencia</t>
  </si>
  <si>
    <t>Tienen Información laboral</t>
  </si>
  <si>
    <t>INFORMACIÓN (1)</t>
  </si>
  <si>
    <t>Observaciones:</t>
  </si>
  <si>
    <t>Capacitaciones anteriores al 21-03-2019</t>
  </si>
  <si>
    <t>RETIRADOS EN LA ENTIDAD PRIMER SEMESTRE 2020</t>
  </si>
  <si>
    <t>INACTIVADOS EN EKOGUI PRIMER SEMESTRE 2020</t>
  </si>
  <si>
    <t>(1) Se visualiza en el detalle del abogado a la fecha de revisión</t>
  </si>
  <si>
    <t>Solamente se revisa que tenga registrada alguna información registrada</t>
  </si>
  <si>
    <t>PROVISIÓN CONTABLE (6)</t>
  </si>
  <si>
    <t>MAYORES A 33.000 SMMLV(4) ACTIVOS</t>
  </si>
  <si>
    <t>ÚLTIMA CAPACITACIÓN ABOGADOS ACTIVOS</t>
  </si>
  <si>
    <t>No Aplica</t>
  </si>
  <si>
    <t>NOMBRE JEFE CONTROL INTERNO</t>
  </si>
  <si>
    <t>TIENE INFORMACIÓN ESTUDIOS</t>
  </si>
  <si>
    <t>TIENEN INFORMACIÓN EXPERIENCIA</t>
  </si>
  <si>
    <t>TIENEN INFORMACIÓN LABORAL</t>
  </si>
  <si>
    <t>POSTERIORES AL 01-01-2020</t>
  </si>
  <si>
    <t>ENTRE 21-03-2019 Y 31-12-2019</t>
  </si>
  <si>
    <t>CAPACITACIONES ANTERIORES AL 21-03-2019</t>
  </si>
  <si>
    <t>SIN CAPACITACIÓN</t>
  </si>
  <si>
    <t>PROCESOS TERMINADOS PERIODO</t>
  </si>
  <si>
    <t>TERMINADOS PERIODO EN EKOGUI</t>
  </si>
  <si>
    <t>PROCESOS ACTIVOS CON ESTADO TERMINADO</t>
  </si>
  <si>
    <t>CANTIDAD DE PROCESOS DE MÁS DE 33.000 SMMLV</t>
  </si>
  <si>
    <t>PROCESOS DE MÁS DE 33.000 SMMLV REGISTRADOS EN EKOGUI</t>
  </si>
  <si>
    <t xml:space="preserve">PROCESOS DE MÁS DE 33.000 SMMLV CON LA PIEZA DEMANDA </t>
  </si>
  <si>
    <t>PROBABILIDAD DE PERDER EL CASO ALTA - PROCESOS</t>
  </si>
  <si>
    <t>PROBABILIDAD DE PERDER EL CASO MEDIA - PROCESOS</t>
  </si>
  <si>
    <t>PROBABILIDAD DE PERDER EL CASO BAJA - PROCESOS</t>
  </si>
  <si>
    <t>PROBABILIDAD DE PERDER EL CASO REMOTA - PROCESOS</t>
  </si>
  <si>
    <t>PROBABILIDAD DE PERDER EL CASO ALTA - PROVISION 0</t>
  </si>
  <si>
    <t>PROBABILIDAD DE PERDER EL CASO MEDIA - PROVISION 0</t>
  </si>
  <si>
    <t>PROBABILIDAD DE PERDER EL CASO BAJA - PROVISION 0</t>
  </si>
  <si>
    <t>PROBABILIDAD DE PERDER EL CASO REMOTA - PROVISION 0</t>
  </si>
  <si>
    <t>TOTAL ARBITRAMENTOS TERMINADOS CORTE</t>
  </si>
  <si>
    <t>GESTIONA PAGOS EN SIIF DE MINHACIENDA</t>
  </si>
  <si>
    <t>PAGOS ENLAZADOS</t>
  </si>
  <si>
    <t>FECHA REPORTE USUARIOS</t>
  </si>
  <si>
    <t>FECHA REPORTE ABOGADOS</t>
  </si>
  <si>
    <t>FECHA REPORTE JUDICIALES</t>
  </si>
  <si>
    <t>OBS1</t>
  </si>
  <si>
    <t>OBS2</t>
  </si>
  <si>
    <t>OBS3</t>
  </si>
  <si>
    <t>OBS4</t>
  </si>
  <si>
    <t>OBS5</t>
  </si>
  <si>
    <t>OBS6</t>
  </si>
  <si>
    <t>OBS7</t>
  </si>
  <si>
    <t>Favor Diligenciar los Campos Resaltados</t>
  </si>
  <si>
    <t># PROCESOS</t>
  </si>
  <si>
    <t>Favor Diligenciar los campos Resaltados</t>
  </si>
  <si>
    <t>Conciliaciones Prejudiciales</t>
  </si>
  <si>
    <t>Procesos que se encuentran terminados</t>
  </si>
  <si>
    <t>CANTIDAD DE ABOGADOS LITIGANDO SEGUN JURIDICA</t>
  </si>
  <si>
    <t>CANTIDAD DE PROCESOS ACTIVOS SEGÚN JURIDICA</t>
  </si>
  <si>
    <t>PROCESOS ACTIVOS EN EKOGUI CON ESTADO TERMINADO(3)</t>
  </si>
  <si>
    <t>Cantidad de procesos de más de 33.000 SMMLV SEGÚN JURIDICA</t>
  </si>
  <si>
    <t>PROCESOS EN EKOGUI SIN CALIFICACIÓN</t>
  </si>
  <si>
    <t>TOTAL PREJUDICIALES ACTIVOS SEGÚN JURIDICA</t>
  </si>
  <si>
    <t>Favor Diligenciar los Campos Resaltados y Revisar la Información Incompleta Antes de Remitir a la ANDJE *</t>
  </si>
  <si>
    <t>ARBITRAMENTOS ACTIVOS REGISTRADOS EN EKOGUI</t>
  </si>
  <si>
    <t>Realiza Pagos por SIIF</t>
  </si>
  <si>
    <t>NOMBRE ENTIDAD QUE REPORTA</t>
  </si>
  <si>
    <t>NOMBRE JEFE CONTROL INTERNO QUE REPORTA</t>
  </si>
  <si>
    <t>Uso del Módulo Pagos</t>
  </si>
  <si>
    <t>Provisión aparentemente inconsistente</t>
  </si>
  <si>
    <t>Entidad</t>
  </si>
  <si>
    <t>SIN IDENTIFICAR</t>
  </si>
  <si>
    <t>OTRA</t>
  </si>
  <si>
    <t>Fecha de diligenciamiento de plantilla/Descarga</t>
  </si>
  <si>
    <t>Su Entidad Gestiona pagos en SIIF-MinHacienda</t>
  </si>
  <si>
    <t>Tienen información estudios</t>
  </si>
  <si>
    <t xml:space="preserve"> # CON PROVISIÓN IGUAL A CERO</t>
  </si>
  <si>
    <t>OTRA ORDEN TERRITORIAL</t>
  </si>
  <si>
    <t>Genera Acciones de Mejoramiento</t>
  </si>
  <si>
    <t>AM_OBS1</t>
  </si>
  <si>
    <t>AM_OBS2</t>
  </si>
  <si>
    <t>AM_OBS3</t>
  </si>
  <si>
    <t>AM_OBS4</t>
  </si>
  <si>
    <t>AM_OBS5</t>
  </si>
  <si>
    <t>AM_OBS6</t>
  </si>
  <si>
    <t>Observaciones Globales</t>
  </si>
  <si>
    <t>OG_OBS7</t>
  </si>
  <si>
    <t>Genera Plan de Mejoramiento</t>
  </si>
  <si>
    <t>ADMINISTRADORA COLOMBIANA DE PENSIONES-COLPENSIONES</t>
  </si>
  <si>
    <t>ADMINISTRADORA DE LOS RECURSOS DEL SISTEMA GENERAL DE SEGURIDAD SOCIAL EN SALUD-ADRES</t>
  </si>
  <si>
    <t>ADMINISTRADORA DEL MONOPOLIO RENTISTICO DE LOS JUEGOS DE SUERTE Y AZAR-COLJUEGOS</t>
  </si>
  <si>
    <t>AGENCIA COLOMBIANA PARA LA REINCORPORACION Y NORMALIZACION-ANR</t>
  </si>
  <si>
    <t>AGENCIA DE DESARROLLO RURAL-ADR</t>
  </si>
  <si>
    <t>AGENCIA DE RENOVACION DEL TERRITORIO-ART</t>
  </si>
  <si>
    <t>AGENCIA DEL INSPECTOR GENERAL DE TRIBUTOS, RENTAS Y CONTRIBUCIONES PARAFISCALES-ITRC</t>
  </si>
  <si>
    <t>AGENCIA LOGISTICA DE LAS FUERZAS MILITARES-ALFM</t>
  </si>
  <si>
    <t>AGENCIA NACIONAL DE CONTRATACION PUBLICA - COLOMBIA COMPRA EFICIENTE-CCE</t>
  </si>
  <si>
    <t>AGENCIA NACIONAL DE DEFENSA JURIDICA DEL ESTADO-ANDJE</t>
  </si>
  <si>
    <t>AGENCIA NACIONAL DE HIDROCARBUROS-ANH</t>
  </si>
  <si>
    <t>AGENCIA NACIONAL DE INFRAESTRUCTURA-ANI</t>
  </si>
  <si>
    <t>AGENCIA NACIONAL DE MINERIA-ANM</t>
  </si>
  <si>
    <t>AGENCIA NACIONAL DE SEGURIDAD VIAL-ANSV</t>
  </si>
  <si>
    <t>AGENCIA NACIONAL DE TIERRAS-ANT</t>
  </si>
  <si>
    <t>AGENCIA NACIONAL DEL ESPECTRO-ANE</t>
  </si>
  <si>
    <t>AGENCIA NACIONAL INMOBILIARIA VIRGILIO BARCO VARGAS-</t>
  </si>
  <si>
    <t>AGENCIA PRESIDENCIAL DE COOPERACION INTERNACIONAL DE COLOMBIA-APC</t>
  </si>
  <si>
    <t>ANDJE DDJN-</t>
  </si>
  <si>
    <t>ARCHIVO GENERAL DE LA NACION-AGN</t>
  </si>
  <si>
    <t>ARCO GRUPO BANCOLDEX S.A. COMPANIA DE FINANCIAMIENTO-LEASING BANCOLDEX</t>
  </si>
  <si>
    <t>ARMADA NACIONAL-ARC</t>
  </si>
  <si>
    <t>ARTESANIAS DE COLOMBIA S.A.-</t>
  </si>
  <si>
    <t>AUDITORIA GENERAL DE LA REPUBLICA-AGR</t>
  </si>
  <si>
    <t>AUTORIDAD NACIONAL DE ACUICULTURA Y PESCA-AUNAP</t>
  </si>
  <si>
    <t>AUTORIDAD NACIONAL DE LICENCIAS AMBIENTALES-ANLA</t>
  </si>
  <si>
    <t>AUTORIDAD NACIONAL DE TELEVISIÓN EN LIQUIDACIÓN-ANTV</t>
  </si>
  <si>
    <t>BANCO AGRARIO DE COLOMBIA S.A.-BANAGRARIO</t>
  </si>
  <si>
    <t>BANCO DE COMERCIO EXTERIOR DE COLOMBIA S.A.-BANCOLDEX</t>
  </si>
  <si>
    <t>BANCO DE LA REPUBLICA-BANREP</t>
  </si>
  <si>
    <t>BIOENERGY S.A.S.-</t>
  </si>
  <si>
    <t>BIOENERGY ZONA FRANCA S.A.S.-</t>
  </si>
  <si>
    <t>CAJA DE COMPENSACION FAMILIAR CAMPESINA- COMCAJA-COMCAJA</t>
  </si>
  <si>
    <t>CAJA DE RETIRO DE LAS FUERZAS MILITARES-CREMIL</t>
  </si>
  <si>
    <t>CAJA DE SUELDOS DE RETIRO DE LA POLICIA NACIONAL-CASUR</t>
  </si>
  <si>
    <t>CAJA PROMOTORA DE VIVIENDA MILITAR Y DE POLICIA-CAJAHONOR</t>
  </si>
  <si>
    <t xml:space="preserve">CAMARA DE REPRESENTANTES-CAMARA </t>
  </si>
  <si>
    <t>CANAL REGIONAL DE TELEVISION DEL CARIBE LTDA-TELECARIBE</t>
  </si>
  <si>
    <t>CANAL REGIONAL DE TELEVISION TEVEANDINA LTDA-TV ANDINA</t>
  </si>
  <si>
    <t>CENIT TRANSPORTE Y LOGISTICA DE HIDROCARBUROS-CENIT</t>
  </si>
  <si>
    <t>CENTRAL DE ABASTOS DE CUCUTA S.A.- EN LIQUIDACION--CENABASTOS S.A.</t>
  </si>
  <si>
    <t>CENTRAL DE INVERSIONES S.A.-CISA</t>
  </si>
  <si>
    <t>CENTRALES ELECTRICAS DE NARINO S.A. E.S.P.-CEDENAR</t>
  </si>
  <si>
    <t>CENTRALES ELECTRICAS DEL CAUCA S.A. E.S.P.-CEDELCA</t>
  </si>
  <si>
    <t>CENTRO DE DIAGNÓSTICO AUTOMOTOR DE CALDAS-</t>
  </si>
  <si>
    <t>CENTRO DERMATOLOGICO FEDERICO LLERAS ACOSTA EMPRESA SOCIAL DEL ESTADO-</t>
  </si>
  <si>
    <t>CENTRO NACIONAL DE MEMORIA HISTORICA-</t>
  </si>
  <si>
    <t>CLUB MILITAR DE OFICIALES-CLUB MILITAR</t>
  </si>
  <si>
    <t>COMANDO GENERAL DE LAS FUERZAS MILITARES-CGFM</t>
  </si>
  <si>
    <t>COMISION DE REGULACION DE AGUA POTABLE Y SANEAMIENTO BASICO-CRA</t>
  </si>
  <si>
    <t>COMISION DE REGULACION DE COMUNICACIONES-CRC</t>
  </si>
  <si>
    <t>COMISION DE REGULACION DE ENERGIA Y GAS-CREG</t>
  </si>
  <si>
    <t>COMISION NACIONAL DEL SERVICIO CIVIL-CNSC</t>
  </si>
  <si>
    <t>COMISION PARA EL ESCLARECIMIENTO DE LA VERDAD, LA CONVIVENCIA Y LA NO REPETICION-CEV</t>
  </si>
  <si>
    <t>COMISIONADO PARA LA POLICIA- MINISTERIO DE DEFENSA NACIONAL-</t>
  </si>
  <si>
    <t>COMPANIA DE EXPERTOS EN MERCADO S.A - XM S.A -XM S.A.</t>
  </si>
  <si>
    <t>COMPUTADORES PARA EDUCAR-CPE</t>
  </si>
  <si>
    <t>CONCESION COSTERA CARTAGENA BARRANQUILLA S.A.S-</t>
  </si>
  <si>
    <t>CONSEJO NACIONAL ELECTORAL-CNE</t>
  </si>
  <si>
    <t>CONSEJO PROFESIONAL NACIONAL DE ARQUITECTURA Y SUS PROFESIONALES AUXILIARES-CPNAA</t>
  </si>
  <si>
    <t>CONSEJO PROFESIONAL NACIONAL DE INGENIERIA-COPNIA</t>
  </si>
  <si>
    <t>CONSORCIO FONDO COLOMBIA EN PAZ 2019-PA-FCP</t>
  </si>
  <si>
    <t>CONTRALORIA GENERAL DE LA REPUBLICA-CGR</t>
  </si>
  <si>
    <t>CORPORACION  AUTONOMA REGIONAL DEL ALTO MAGDALENA-CAM</t>
  </si>
  <si>
    <t>CORPORACION AUTONOMA REGIONAL DE BOYACA-CORPOBOYACA</t>
  </si>
  <si>
    <t>CORPORACION AUTONOMA REGIONAL DE CALDAS-CORPOCALDAS</t>
  </si>
  <si>
    <t>CORPORACION AUTONOMA REGIONAL DE CHIVOR -CORPOCHIVOR</t>
  </si>
  <si>
    <t>CORPORACION AUTONOMA REGIONAL DE CUNDINAMARCA-CAR</t>
  </si>
  <si>
    <t>CORPORACION AUTONOMA REGIONAL DE LA FRONTERA NORORIENTAL-CORPONOR</t>
  </si>
  <si>
    <t>CORPORACION AUTONOMA REGIONAL DE LA GUAJIRA-CORPOGUAJIRA</t>
  </si>
  <si>
    <t>CORPORACION AUTONOMA REGIONAL DE LA ORINOQUIA-CORPORINOQUIA</t>
  </si>
  <si>
    <t>CORPORACION AUTONOMA REGIONAL DE LAS CUENCAS DE LOS RIOS NEGRO Y NARE-CORNARE</t>
  </si>
  <si>
    <t>CORPORACION AUTONOMA REGIONAL DE LOS VALLES DEL SINU Y DEL SAN JORGE-CVS</t>
  </si>
  <si>
    <t>CORPORACION AUTONOMA REGIONAL DE NARINO-CORPONARINO</t>
  </si>
  <si>
    <t>CORPORACION AUTONOMA REGIONAL DE RISARALDA-CARDER</t>
  </si>
  <si>
    <t>CORPORACION AUTONOMA REGIONAL DE SANTANDER-CAS</t>
  </si>
  <si>
    <t>CORPORACION AUTONOMA REGIONAL DE SUCRE-CARSUCRE</t>
  </si>
  <si>
    <t>CORPORACION AUTONOMA REGIONAL DEL ATLANTICO-CRA</t>
  </si>
  <si>
    <t>CORPORACION AUTONOMA REGIONAL DEL CANAL DEL DIQUE-CARDIQUE</t>
  </si>
  <si>
    <t>CORPORACION AUTONOMA REGIONAL DEL CAUCA-CRC</t>
  </si>
  <si>
    <t>CORPORACION AUTONOMA REGIONAL DEL CENTRO DE ANTIOQUIA-CORANTIOQUIA</t>
  </si>
  <si>
    <t>CORPORACION AUTONOMA REGIONAL DEL CESAR-CORPOCESAR</t>
  </si>
  <si>
    <t>CORPORACION AUTONOMA REGIONAL DEL GUAVIO-CORPOGUAVIO</t>
  </si>
  <si>
    <t>CORPORACION AUTONOMA REGIONAL DEL MAGDALENA-CORPAMAG</t>
  </si>
  <si>
    <t>CORPORACION AUTONOMA REGIONAL DEL QUINDIO-CRQ</t>
  </si>
  <si>
    <t>CORPORACION AUTONOMA REGIONAL DEL RIO GRANDE DEL MAGDALENA-CORMAGDALENA</t>
  </si>
  <si>
    <t>CORPORACION AUTONOMA REGIONAL DEL SUR DE BOLIVAR-CARCSB</t>
  </si>
  <si>
    <t>CORPORACION AUTONOMA REGIONAL DEL TOLIMA-CORTOLIMA</t>
  </si>
  <si>
    <t>CORPORACION AUTONOMA REGIONAL DEL VALLE DEL CAUCA-CVC</t>
  </si>
  <si>
    <t>CORPORACION AUTONOMA REGIONAL PARA EL DESARROLLO SOSTENIBLE DEL CHOCO-CODECHOCO</t>
  </si>
  <si>
    <t>CORPORACION AUTONOMA REGIONAL PARA LA DEFENSA DE LA MESETA DE BUCARAMANGA-CDMB</t>
  </si>
  <si>
    <t>CORPORACION COLOMBIANA DE INVESTIGACION AGROPECUARIA-CORPOICA</t>
  </si>
  <si>
    <t>CORPORACION DE CIENCIA Y TECNOLOGIA PARA EL DESARROLLO DE LA INDUSTRIA NAVAL, MARITIMA Y FLUVIAL-COTECMAR</t>
  </si>
  <si>
    <t>CORPORACION DE LA INDUSTRIA AERONAUTICA COLOMBIANA S.A.-CIAC</t>
  </si>
  <si>
    <t>CORPORACION NACIONAL PARA LA RECONSTRUCCION DE LA CUENCA DEL RIO PAEZ Y ZONAS ALEDANAS-NASA KIWE</t>
  </si>
  <si>
    <t>CORPORACION PARA EL DESARROLLO SOSTENIBLE DE LA MOJANA Y EL SAN JORGE-CORPOMOJANA</t>
  </si>
  <si>
    <t>CORPORACION PARA EL DESARROLLO SOSTENIBLE DEL ARCHIPIELAGO DE SAN ANDRES PROVIDENCIA Y SANTA CATALINA-CORALINA</t>
  </si>
  <si>
    <t>CORPORACION PARA EL DESARROLLO SOSTENIBLE DEL AREA DE MANEJO ESPECIAL LA MACARENA-CORMACARENA</t>
  </si>
  <si>
    <t>CORPORACION PARA EL DESARROLLO SOSTENIBLE DEL NORTE Y ORIENTE DE LA AMAZONIA-CDA</t>
  </si>
  <si>
    <t>CORPORACION PARA EL DESARROLLO SOSTENIBLE DEL SUR DE LA AMAZONIA-CORPOAMAZONIA</t>
  </si>
  <si>
    <t>CORPORACION PARA EL DESARROLLO SOSTENIBLE DEL URABA-CORPOURABA</t>
  </si>
  <si>
    <t>DEFENSA CIVIL COLOMBIANA-DC</t>
  </si>
  <si>
    <t>DEFENSORIA DEL PUEBLO-</t>
  </si>
  <si>
    <t>DEPARTAMENTO ADMINISTRATIVO DE LA FUNCION PUBLICA-DAFP</t>
  </si>
  <si>
    <t>DEPARTAMENTO ADMINISTRATIVO DE LA PRESIDENCIA DE LA REPUBLICA-DAPRE</t>
  </si>
  <si>
    <t>DEPARTAMENTO ADMINISTRATIVO DIRECCION NACIONAL DE INTELIGENCIA-DNI</t>
  </si>
  <si>
    <t>DEPARTAMENTO ADMINISTRATIVO NACIONAL DE ESTADISTICA-DANE</t>
  </si>
  <si>
    <t>DEPARTAMENTO ADMINISTRATIVO PARA LA PROSPERIDAD SOCIAL-DPS</t>
  </si>
  <si>
    <t>DEPARTAMENTO NACIONAL DE PLANEACION-DNP</t>
  </si>
  <si>
    <t>DIRECCION DE IMPUESTOS Y ADUANAS NACIONALES - DIAN -DIRECCION SECCIONAL DE ADUANAS DE BARRANQUILLA-DIAN</t>
  </si>
  <si>
    <t>DIRECCION DE IMPUESTOS Y ADUANAS NACIONALES - DIAN -DIRECCION SECCIONAL DE ADUANAS DE BOGOTA-DIAN</t>
  </si>
  <si>
    <t>DIRECCION DE IMPUESTOS Y ADUANAS NACIONALES - DIAN -DIRECCION SECCIONAL DE ADUANAS DE CALI-DIAN</t>
  </si>
  <si>
    <t>DIRECCION DE IMPUESTOS Y ADUANAS NACIONALES - DIAN -DIRECCION SECCIONAL DE ADUANAS DE CARTAGENA-DIAN</t>
  </si>
  <si>
    <t>DIRECCION DE IMPUESTOS Y ADUANAS NACIONALES - DIAN -DIRECCION SECCIONAL DE ADUANAS DE CUCUTA-DIAN</t>
  </si>
  <si>
    <t>DIRECCION DE IMPUESTOS Y ADUANAS NACIONALES - DIAN -DIRECCION SECCIONAL DE ADUANAS DE MEDELLIN-DIAN</t>
  </si>
  <si>
    <t>DIRECCION DE IMPUESTOS Y ADUANAS NACIONALES - DIAN -DIRECCION SECCIONAL DE IMPUESTOS DE BARRANQUILLA-DIAN</t>
  </si>
  <si>
    <t>DIRECCION DE IMPUESTOS Y ADUANAS NACIONALES - DIAN -DIRECCION SECCIONAL DE IMPUESTOS DE BOGOTA-DIAN</t>
  </si>
  <si>
    <t>DIRECCION DE IMPUESTOS Y ADUANAS NACIONALES - DIAN -DIRECCION SECCIONAL DE IMPUESTOS DE CALI-DIAN</t>
  </si>
  <si>
    <t>DIRECCION DE IMPUESTOS Y ADUANAS NACIONALES - DIAN -DIRECCION SECCIONAL DE IMPUESTOS DE CARTAGENA-DIAN</t>
  </si>
  <si>
    <t>DIRECCION DE IMPUESTOS Y ADUANAS NACIONALES - DIAN -DIRECCION SECCIONAL DE IMPUESTOS DE CUCUTA-DIAN</t>
  </si>
  <si>
    <t>DIRECCION DE IMPUESTOS Y ADUANAS NACIONALES - DIAN -DIRECCION SECCIONAL DE IMPUESTOS DE GRANDES CONTRIBUYENTES-DIAN</t>
  </si>
  <si>
    <t>DIRECCION DE IMPUESTOS Y ADUANAS NACIONALES - DIAN -DIRECCION SECCIONAL DE IMPUESTOS DE MEDELLIN-DIAN</t>
  </si>
  <si>
    <t>DIRECCION DE IMPUESTOS Y ADUANAS NACIONALES - DIAN -DIRECCION SECCIONAL DE IMPUESTOS Y ADUANAS DE ARAUCA-DIAN</t>
  </si>
  <si>
    <t>DIRECCION DE IMPUESTOS Y ADUANAS NACIONALES - DIAN -DIRECCION SECCIONAL DE IMPUESTOS Y ADUANAS DE ARMENIA-DIAN</t>
  </si>
  <si>
    <t>DIRECCION DE IMPUESTOS Y ADUANAS NACIONALES - DIAN -DIRECCION SECCIONAL DE IMPUESTOS Y ADUANAS DE BARRANCABERMEJA-DIAN</t>
  </si>
  <si>
    <t>DIRECCION DE IMPUESTOS Y ADUANAS NACIONALES - DIAN -DIRECCION SECCIONAL DE IMPUESTOS Y ADUANAS DE BUCARAMANGA-DIAN</t>
  </si>
  <si>
    <t>DIRECCION DE IMPUESTOS Y ADUANAS NACIONALES - DIAN -DIRECCION SECCIONAL DE IMPUESTOS Y ADUANAS DE BUENAVENTURA-DIAN</t>
  </si>
  <si>
    <t>DIRECCION DE IMPUESTOS Y ADUANAS NACIONALES - DIAN -DIRECCION SECCIONAL DE IMPUESTOS Y ADUANAS DE FLORENCIA-DIAN</t>
  </si>
  <si>
    <t>DIRECCION DE IMPUESTOS Y ADUANAS NACIONALES - DIAN -DIRECCION SECCIONAL DE IMPUESTOS Y ADUANAS DE GIRARDOT-DIAN</t>
  </si>
  <si>
    <t>DIRECCION DE IMPUESTOS Y ADUANAS NACIONALES - DIAN -DIRECCION SECCIONAL DE IMPUESTOS Y ADUANAS DE IBAGUE-DIAN</t>
  </si>
  <si>
    <t>DIRECCION DE IMPUESTOS Y ADUANAS NACIONALES - DIAN -DIRECCION SECCIONAL DE IMPUESTOS Y ADUANAS DE MANIZALES-DIAN</t>
  </si>
  <si>
    <t>DIRECCION DE IMPUESTOS Y ADUANAS NACIONALES - DIAN -DIRECCION SECCIONAL DE IMPUESTOS Y ADUANAS DE MONTERIA-DIAN</t>
  </si>
  <si>
    <t>DIRECCION DE IMPUESTOS Y ADUANAS NACIONALES - DIAN -DIRECCION SECCIONAL DE IMPUESTOS Y ADUANAS DE NEIVA-DIAN</t>
  </si>
  <si>
    <t>DIRECCION DE IMPUESTOS Y ADUANAS NACIONALES - DIAN -DIRECCION SECCIONAL DE IMPUESTOS Y ADUANAS DE PALMIRA-DIAN</t>
  </si>
  <si>
    <t>DIRECCION DE IMPUESTOS Y ADUANAS NACIONALES - DIAN -DIRECCION SECCIONAL DE IMPUESTOS Y ADUANAS DE PASTO-DIAN</t>
  </si>
  <si>
    <t>DIRECCION DE IMPUESTOS Y ADUANAS NACIONALES - DIAN -DIRECCION SECCIONAL DE IMPUESTOS Y ADUANAS DE PEREIRA-DIAN</t>
  </si>
  <si>
    <t>DIRECCION DE IMPUESTOS Y ADUANAS NACIONALES - DIAN -DIRECCION SECCIONAL DE IMPUESTOS Y ADUANAS DE POPAYAN-DIAN</t>
  </si>
  <si>
    <t>DIRECCION DE IMPUESTOS Y ADUANAS NACIONALES - DIAN -DIRECCION SECCIONAL DE IMPUESTOS Y ADUANAS DE QUIBDO-DIAN</t>
  </si>
  <si>
    <t>DIRECCION DE IMPUESTOS Y ADUANAS NACIONALES - DIAN -DIRECCION SECCIONAL DE IMPUESTOS Y ADUANAS DE RIOHACHA-DIAN</t>
  </si>
  <si>
    <t>DIRECCION DE IMPUESTOS Y ADUANAS NACIONALES - DIAN -DIRECCION SECCIONAL DE IMPUESTOS Y ADUANAS DE SAN ANDRES-DIAN</t>
  </si>
  <si>
    <t>DIRECCION DE IMPUESTOS Y ADUANAS NACIONALES - DIAN -DIRECCION SECCIONAL DE IMPUESTOS Y ADUANAS DE SANTA MARTA-DIAN</t>
  </si>
  <si>
    <t>DIRECCION DE IMPUESTOS Y ADUANAS NACIONALES - DIAN -DIRECCION SECCIONAL DE IMPUESTOS Y ADUANAS DE SINCELEJO-DIAN</t>
  </si>
  <si>
    <t>DIRECCION DE IMPUESTOS Y ADUANAS NACIONALES - DIAN -DIRECCION SECCIONAL DE IMPUESTOS Y ADUANAS DE SOGAMOSO-DIAN</t>
  </si>
  <si>
    <t>DIRECCION DE IMPUESTOS Y ADUANAS NACIONALES - DIAN -DIRECCION SECCIONAL DE IMPUESTOS Y ADUANAS DE TULUA-DIAN</t>
  </si>
  <si>
    <t>DIRECCION DE IMPUESTOS Y ADUANAS NACIONALES - DIAN -DIRECCION SECCIONAL DE IMPUESTOS Y ADUANAS DE TUNJA-DIAN</t>
  </si>
  <si>
    <t>DIRECCION DE IMPUESTOS Y ADUANAS NACIONALES - DIAN -DIRECCION SECCIONAL DE IMPUESTOS Y ADUANAS DE VALLEDUPAR-DIAN</t>
  </si>
  <si>
    <t>DIRECCION DE IMPUESTOS Y ADUANAS NACIONALES - DIAN -DIRECCION SECCIONAL DE IMPUESTOS Y ADUANAS DE VILLAVICENCIO-DIAN</t>
  </si>
  <si>
    <t>DIRECCION DE IMPUESTOS Y ADUANAS NACIONALES - DIAN -DIRECCION SECCIONAL DE IMPUESTOS Y ADUANAS DE YOPAL-DIAN</t>
  </si>
  <si>
    <t>DIRECCION DE IMPUESTOS Y ADUANAS NACIONALES - DIAN -NIVEL CENTRAL-DIAN</t>
  </si>
  <si>
    <t>DIRECCION DE SANIDAD DE LA POLICIA NACIONAL-DISAN</t>
  </si>
  <si>
    <t>DIRECCION EJECUTIVA DE ADMINISTRACION JUDICIAL - NIVEL CENTRAL-DEAJ</t>
  </si>
  <si>
    <t>DIRECCION EJECUTIVA DE ADMINISTRACION JUDICIAL - SECCIONAL ARMENIA-DEAJ</t>
  </si>
  <si>
    <t>DIRECCION EJECUTIVA DE ADMINISTRACION JUDICIAL - SECCIONAL BARRANQUILLA-DEAJ</t>
  </si>
  <si>
    <t>DIRECCION EJECUTIVA DE ADMINISTRACION JUDICIAL - SECCIONAL BUCARAMANGA-DEAJ</t>
  </si>
  <si>
    <t>DIRECCION EJECUTIVA DE ADMINISTRACION JUDICIAL - SECCIONAL CALI-DEAJ</t>
  </si>
  <si>
    <t>DIRECCION EJECUTIVA DE ADMINISTRACION JUDICIAL - SECCIONAL CARTAGENA-DEAJ</t>
  </si>
  <si>
    <t>DIRECCION EJECUTIVA DE ADMINISTRACION JUDICIAL - SECCIONAL CUCUTA-DEAJ</t>
  </si>
  <si>
    <t>DIRECCION EJECUTIVA DE ADMINISTRACION JUDICIAL - SECCIONAL FLORENCIA-DEAJ</t>
  </si>
  <si>
    <t>DIRECCION EJECUTIVA DE ADMINISTRACION JUDICIAL - SECCIONAL IBAGUE-DEAJ</t>
  </si>
  <si>
    <t>DIRECCION EJECUTIVA DE ADMINISTRACION JUDICIAL - SECCIONAL MANIZALES-DEAJ</t>
  </si>
  <si>
    <t>DIRECCION EJECUTIVA DE ADMINISTRACION JUDICIAL - SECCIONAL MEDELLIN-DEAJ</t>
  </si>
  <si>
    <t>DIRECCION EJECUTIVA DE ADMINISTRACION JUDICIAL - SECCIONAL MONTERIA-DEAJ</t>
  </si>
  <si>
    <t>DIRECCION EJECUTIVA DE ADMINISTRACION JUDICIAL - SECCIONAL NEIVA-DEAJ</t>
  </si>
  <si>
    <t>DIRECCION EJECUTIVA DE ADMINISTRACION JUDICIAL - SECCIONAL PASTO-DEAJ</t>
  </si>
  <si>
    <t>DIRECCION EJECUTIVA DE ADMINISTRACION JUDICIAL - SECCIONAL PEREIRA-DEAJ</t>
  </si>
  <si>
    <t>DIRECCION EJECUTIVA DE ADMINISTRACION JUDICIAL - SECCIONAL POPAYAN-DEAJ</t>
  </si>
  <si>
    <t>DIRECCION EJECUTIVA DE ADMINISTRACION JUDICIAL - SECCIONAL QUIBDO-DEAJ</t>
  </si>
  <si>
    <t>DIRECCION EJECUTIVA DE ADMINISTRACION JUDICIAL - SECCIONAL RIOHACHA-DEAJ</t>
  </si>
  <si>
    <t>DIRECCION EJECUTIVA DE ADMINISTRACION JUDICIAL - SECCIONAL SANTA MARTA-DEAJ</t>
  </si>
  <si>
    <t>DIRECCION EJECUTIVA DE ADMINISTRACION JUDICIAL - SECCIONAL SINCELEJO-DEAJ</t>
  </si>
  <si>
    <t>DIRECCION EJECUTIVA DE ADMINISTRACION JUDICIAL - SECCIONAL TUNJA-DEAJ</t>
  </si>
  <si>
    <t>DIRECCION EJECUTIVA DE ADMINISTRACION JUDICIAL - SECCIONAL VALLEDUPAR-DEAJ</t>
  </si>
  <si>
    <t>DIRECCION EJECUTIVA DE ADMINISTRACION JUDICIAL - SECCIONAL VILLAVICENCIO-DEAJ</t>
  </si>
  <si>
    <t>DIRECCION GENERAL DE LA POLICIA NACIONAL-PONAL</t>
  </si>
  <si>
    <t>DIRECCION GENERAL DE SANIDAD MILITAR -DGSM</t>
  </si>
  <si>
    <t>DIRECCION GENERAL MARITIMA -DIMAR</t>
  </si>
  <si>
    <t>DIRECCION NACIONAL DE BOMBEROS DE COLOMBIA-DNBC</t>
  </si>
  <si>
    <t>DIRECCION NACIONAL DE DERECHO DE AUTOR-DNDA</t>
  </si>
  <si>
    <t>ECOPETROL S.A. - NIVEL CENTRAL-ECOPETROL</t>
  </si>
  <si>
    <t>EJERCITO NACIONAL -EJC</t>
  </si>
  <si>
    <t>ELECTRIFICADORA DEL CAQUETA S.A. E.S.P.-ELECTROCAQUETA</t>
  </si>
  <si>
    <t>ELECTRIFICADORA DEL HUILA S.A. E.S.P.-ELECTROHUILA</t>
  </si>
  <si>
    <t>ELECTRIFICADORA DEL META S.A. E.S.P.-EMSA</t>
  </si>
  <si>
    <t>ELECTRIFICADORA DEL TOLIMA SA  EMPRESA DE SERVICIOS PUBLICOS ELECTROLIMA SA ESP EN LIQUIDACION-ELECTROLIMA</t>
  </si>
  <si>
    <t>EMPRESA COLOMBIANA DE PETROLEOS - ECOPETROL - REGIONAL ORINOQUIA-ECOPETROL</t>
  </si>
  <si>
    <t>EMPRESA COLOMBIANA DE PRODUCTOS VETERINARIOS S.A.-VECOL</t>
  </si>
  <si>
    <t>EMPRESA DE ENERGIA DEL AMAZONAS S.A. E.S.P.-</t>
  </si>
  <si>
    <t>EMPRESA DE ENERGIA DEL ARCHIPIELAGO DE SAN ANDRES, PROVIDENCIA Y SANTA CATALINA S.A. E.S.P.-EADAS SA ESP</t>
  </si>
  <si>
    <t>EMPRESA DE TELECOMUNICACIONES DE BUCARAMANGA S.A E.S.P -TELEBUCARAMANGA</t>
  </si>
  <si>
    <t xml:space="preserve">EMPRESA DISTRIBUIDORA DEL PACIFICO S.A. E.S.P.-DISPAC </t>
  </si>
  <si>
    <t>EMPRESA NACIONAL PROMOTORA DEL DESARROLLO TERRITORIAL-ENTERRITORIO</t>
  </si>
  <si>
    <t>EMPRESA PUBLICA DE ALCANTARILLADO DE SANTANDER S.A. E.S.P.-EMPAS</t>
  </si>
  <si>
    <t>EMPRESA URRA S.A. E.S.P.-URRÁ</t>
  </si>
  <si>
    <t>ESCUELA SUPERIOR DE ADMINISTRACION PUBLICA-ESAP</t>
  </si>
  <si>
    <t>ESCUELA TECNOLOGICA INSTITUTO TECNICO CENTRAL-ITC</t>
  </si>
  <si>
    <t>ESENTTIA MASTERBATCH LTDA-ESENTTIA MB</t>
  </si>
  <si>
    <t>ESENTTIA S.A-</t>
  </si>
  <si>
    <t>FIDEICOMISO ADMINISTRACION DE CONTINGENCIAS CONCESIONES SALINAS-</t>
  </si>
  <si>
    <t>FIDEICOMISO ALCALIS RECONOCIMIENTO DE PENSIONES-</t>
  </si>
  <si>
    <t>FIDEICOMISO CREDITOS LITIGIOSOS ALCALIS-</t>
  </si>
  <si>
    <t>FIDEICOMISO CREDITOS LITIGIOSOS IFI-</t>
  </si>
  <si>
    <t>FIDEICOMISO DE PROMOCION DE EXPORTACIONES PROCOLOMBIA-PROCOLOMBIA</t>
  </si>
  <si>
    <t>FIDEICOMISO EMSOLMEC-</t>
  </si>
  <si>
    <t>FIDEICOMISO FONDO NACIONAL DE SALUD-FONDOPPL</t>
  </si>
  <si>
    <t>FIDEICOMISO IFI PENSIONES-</t>
  </si>
  <si>
    <t>FIDUCIARIA COLOMBIANA DE COMERCIO EXTERIOR S.A.-FIDUCOLDEX</t>
  </si>
  <si>
    <t>FIDUCIARIA LA PREVISORA S.A.-FIDUPREVISORA</t>
  </si>
  <si>
    <t>FINANCIERA DE DESARROLLO NACIONAL-FDN</t>
  </si>
  <si>
    <t>FINANCIERA DE DESARROLLO TERRITORIAL S.A.-FINDETER</t>
  </si>
  <si>
    <t xml:space="preserve">FISCALIA GENERAL DE LA NACION-FISCALIA </t>
  </si>
  <si>
    <t>FONDO ADAPTACION-</t>
  </si>
  <si>
    <t>FONDO DE BIENESTAR SOCIAL DE LA CONTALORIA GENERAL DE LA REPUBLICA-FBSCGR</t>
  </si>
  <si>
    <t>FONDO DE DESARROLLO DE LA EDUCACION SUPERIOR-FODESEP</t>
  </si>
  <si>
    <t>FONDO DE FINANCIAMIENTO DE LA INFRAESTRUCTURA EDUCATIVA-FFIE</t>
  </si>
  <si>
    <t>FONDO DE GARANTIAS DE ENTIDADES COOPERATIVAS-FOGACOOP</t>
  </si>
  <si>
    <t>FONDO DE GARANTIAS DE INSTITUCIONES FINANCIERAS-FOGAFIN</t>
  </si>
  <si>
    <t>FONDO DE PASIVO SOCIAL DE FERROCARRILES NACIONALES DE COLOMBIA-FPS</t>
  </si>
  <si>
    <t>FONDO DE PRESTACIONES SOCIALES DEL MAGISTERIO-FOMAG</t>
  </si>
  <si>
    <t>FONDO DE PREVISION SOCIAL DEL CONGRESO DE LA REPUBLICA-FONPRECON</t>
  </si>
  <si>
    <t>FONDO DE TECNOLOGIAS DE LA INFORMACION Y LAS COMUNICACIONES-FONTIC</t>
  </si>
  <si>
    <t>FONDO NACIONAL DE AHORRO-FNA</t>
  </si>
  <si>
    <t>FONDO NACIONAL DE ESTUPEFACIENTES-FNE</t>
  </si>
  <si>
    <t>FONDO NACIONAL DE GARANTIAS S.A.-FNG</t>
  </si>
  <si>
    <t>FONDO NACIONAL DE VIVIENDA-FONVIVIENDA</t>
  </si>
  <si>
    <t>FONDO NACIONAL DEL PASIVO PENSIONAL Y PRESTACIONAL DE LA ELECTRIFICADORA DEL CARIBE S.A. E.S.P –FONECA-FONECA</t>
  </si>
  <si>
    <t>FONDO PARA EL FINANCIAMIENTO DEL SECTOR AGROPECUARIO-FINAGRO</t>
  </si>
  <si>
    <t>FONDO ROTATORIO DE LA POLICIA NACIONAL-FORPO</t>
  </si>
  <si>
    <t>FONDO ROTATORIO DE LA REGISTRADURIA NACIONAL DEL ESTADO CIVIL-</t>
  </si>
  <si>
    <t>FONDO ROTATORIO DEL DEPARTAMENTO ADMINISTRATIVO NACIONAL DE ESTADISTICA-FONDANE</t>
  </si>
  <si>
    <t>FONDO ROTATORIO DEL MINISTERIO DE RELACIONES EXTERIORES-</t>
  </si>
  <si>
    <t>FONDO SOCIAL DE VIVIENDA DE LA REGISTRADURIA NACIONAL DEL ESTADO CIVIL-</t>
  </si>
  <si>
    <t>FUERZA AEREA COLOMBIANA-FAC</t>
  </si>
  <si>
    <t xml:space="preserve">GENERADORA Y COMERCIALIZADORA DE ENERGIA DEL CARIBE S.A. E.S.P.-GECELCA </t>
  </si>
  <si>
    <t xml:space="preserve">GESTION ENERGETICA S.A. E.S.P.-GENSA </t>
  </si>
  <si>
    <t>HOSPITAL MILITAR CENTRAL-</t>
  </si>
  <si>
    <t>IMPRENTA NACIONAL DE COLOMBIA-</t>
  </si>
  <si>
    <t>INDUSTRIA MILITAR-INDUMIL</t>
  </si>
  <si>
    <t>INFRAESTRUCTURA ASSET MANAGEMENT COLOMBIA S.A.S.-INFRAMCO</t>
  </si>
  <si>
    <t>INSTITUTO AMAZONICO DE INVESTIGACIONES CIENTIFICAS-SINCHI</t>
  </si>
  <si>
    <t>INSTITUTO CARO Y CUERVO-</t>
  </si>
  <si>
    <t>INSTITUTO COLOMBIANO AGROPECUARIO-ICA</t>
  </si>
  <si>
    <t>INSTITUTO COLOMBIANO DE ANTROPOLOGIA E HISTORIA-ICANH</t>
  </si>
  <si>
    <t>INSTITUTO COLOMBIANO DE BIENESTAR FAMILIAR - NIVEL CENTRAL-ICBF</t>
  </si>
  <si>
    <t>INSTITUTO COLOMBIANO DE CREDITO EDUCATIVO Y ESTUDIOS TECNICOS EN EL EXTERIOR MARIANO OSPINA PEREZ-ICETEX</t>
  </si>
  <si>
    <t>INSTITUTO COLOMBIANO DE DESARROLLO RURAL - INCODER-INCODER</t>
  </si>
  <si>
    <t>INSTITUTO COLOMBIANO PARA LA EVALUACION DE LA EDUCACION-ICFES</t>
  </si>
  <si>
    <t>INSTITUTO DE CASAS FISCALES DEL EJERCITO-ICFE</t>
  </si>
  <si>
    <t>INSTITUTO DE EVALUACION TECNOLOGICA EN SALUD-IETS</t>
  </si>
  <si>
    <t>INSTITUTO DE HIDROLOGIA, METEOROLOGIA Y ESTUDIOS AMBIENTALES-IDEAM</t>
  </si>
  <si>
    <t>INSTITUTO DE INVESTIGACION DE RECURSOS BIOLOGICOS ALEXANDER VON HUMBOLDT-HUMBOLDT</t>
  </si>
  <si>
    <t>INSTITUTO DE INVESTIGACIONES AMBIENTALES DEL PACIFICO JOHN VON NEUMANN-IIAP</t>
  </si>
  <si>
    <t>INSTITUTO DE INVESTIGACIONES MARINAS Y COSTERAS JOSE BENITO VIVES DE ANDREIS-INVEMAR</t>
  </si>
  <si>
    <t>INSTITUTO DE PLANIFICACION Y PROMOCION DE SOLUCIONES ENERGETICAS PARA LAS ZONAS NO INTERCONECTADAS-IPSE</t>
  </si>
  <si>
    <t>INSTITUTO GEOGRAFICO AGUSTIN CODAZZI-IGAC</t>
  </si>
  <si>
    <t>INSTITUTO NACIONAL DE CANCEROLOGIA - EMPRESA SOCIAL DEL ESTADO-</t>
  </si>
  <si>
    <t xml:space="preserve">INSTITUTO NACIONAL DE FORMACION TECNICA PROFESIONAL DE SAN JUAN DEL CESAR-INFOTEP </t>
  </si>
  <si>
    <t>INSTITUTO NACIONAL DE FORMACION TECNICA PROFESIONAL DEL DEPARTAMENTO DE SAN ANDRES, PROVIDENCIA Y SANTA CATALINA-INFOTEP SAN ANDRES</t>
  </si>
  <si>
    <t>INSTITUTO NACIONAL DE MEDICINA LEGAL Y CIENCIAS FORENSES-</t>
  </si>
  <si>
    <t>INSTITUTO NACIONAL DE METROLOGIA-INM</t>
  </si>
  <si>
    <t>INSTITUTO NACIONAL DE SALUD-INS</t>
  </si>
  <si>
    <t>INSTITUTO NACIONAL DE VIAS-INVIAS</t>
  </si>
  <si>
    <t>INSTITUTO NACIONAL DE VIGILANCIA DE MEDICAMENTOS Y ALIMENTOS-INVIMA</t>
  </si>
  <si>
    <t>INSTITUTO NACIONAL PARA CIEGOS-INCI</t>
  </si>
  <si>
    <t>INSTITUTO NACIONAL PARA SORDOS-INSOR</t>
  </si>
  <si>
    <t>INSTITUTO NACIONAL PENITENCIARIO Y CARCELARIO-INPEC</t>
  </si>
  <si>
    <t>INSTITUTO TECNICO NACIONAL DE COMERCIO SIMON RODRIGUEZ-INTENALCO</t>
  </si>
  <si>
    <t>INSTITUTO TOLIMENSE DE FORMACION TECNICA PROFESIONAL-ITFIP</t>
  </si>
  <si>
    <t>INTERCOLOMBIA S.A. E.S.P-INTERCOLOLOMBIA S.A</t>
  </si>
  <si>
    <t>INTERCONEXION ELECTRICA S.A. E.S.P.-ISA</t>
  </si>
  <si>
    <t>INTERNEXA S.A-</t>
  </si>
  <si>
    <t>JURISDICCION ESPECIAL PARA LA PAZ-JEP</t>
  </si>
  <si>
    <t>JUSTICIA PENAL MILITAR -JPM</t>
  </si>
  <si>
    <t>LA PREVISORA COMPAÑIA DE SEGUROS - RECOBROS Y SALVAMENTOS-PREVISORA</t>
  </si>
  <si>
    <t>LA PREVISORA S.A. COMPANIA DE SEGUROS-PREVISORA</t>
  </si>
  <si>
    <t>MINISTERIO DE AGRICULTURA Y DESARROLLO RURAL-MADR</t>
  </si>
  <si>
    <t>MINISTERIO DE AMBIENTE Y DESARROLLO SOSTENIBLE-MINAMBIENTE</t>
  </si>
  <si>
    <t>MINISTERIO DE CIENCIA  TECNOLOGÍA E INNOVACIÓN-MINCIENCIAS</t>
  </si>
  <si>
    <t>MINISTERIO DE COMERCIO, INDUSTRIA Y TURISMO-MINCIT</t>
  </si>
  <si>
    <t>MINISTERIO DE CULTURA-MINCULTURA</t>
  </si>
  <si>
    <t>MINISTERIO DE DEFENSA NACIONAL-MINDEFENSA</t>
  </si>
  <si>
    <t>MINISTERIO DE EDUCACION NACIONAL-MEN</t>
  </si>
  <si>
    <t>MINISTERIO DE EDUCACION NACIONAL - COMPARTIDO-MEN</t>
  </si>
  <si>
    <t>MINISTERIO DE HACIENDA Y CREDITO PUBLICO-MINHACIENDA</t>
  </si>
  <si>
    <t>MINISTERIO DE JUSTICIA Y DEL DERECHO-MINJUSTICIA</t>
  </si>
  <si>
    <t>MINISTERIO DE MINAS Y ENERGIA-MINMINAS</t>
  </si>
  <si>
    <t>MINISTERIO DE RELACIONES EXTERIORES-</t>
  </si>
  <si>
    <t>MINISTERIO DE SALUD Y PROTECCION SOCIAL-MINSALUD</t>
  </si>
  <si>
    <t>MINISTERIO DE TECNOLOGIAS DE LA INFORMACION Y LAS COMUNICACIONES-MINTIC</t>
  </si>
  <si>
    <t>MINISTERIO DE TRANSPORTE-MINTRANSPORTE</t>
  </si>
  <si>
    <t>MINISTERIO DE VIVIENDA, CIUDAD Y TERRITORIO-MINVIVIENDA</t>
  </si>
  <si>
    <t>MINISTERIO DEL DEPORTE-</t>
  </si>
  <si>
    <t>MINISTERIO DEL INTERIOR-MININTERIOR</t>
  </si>
  <si>
    <t>MINISTERIO DEL TRABAJO-MINTRABAJO</t>
  </si>
  <si>
    <t>OLEODUCTO BICENTENARIO DE COLOMBIA S.A.S.-</t>
  </si>
  <si>
    <t xml:space="preserve">OLEODUCTO CENTRAL S.A.S-OCENSA </t>
  </si>
  <si>
    <t>OLEODUCTO DE COLOMBIA S.A.-ODC</t>
  </si>
  <si>
    <t xml:space="preserve">OPERACIONES TECNOLOGICAS Y COMERCIALES S.A.S.-OPTECOM </t>
  </si>
  <si>
    <t>ORGANISMO NACIONAL DE ACREDITACION-ONAC</t>
  </si>
  <si>
    <t>PAP CAJA AGRARIA PENSIONES-</t>
  </si>
  <si>
    <t>PAR - PATRIMONIO AUTONOMO DE REMANENTES DE TELECOMUNICACIONES-</t>
  </si>
  <si>
    <t>PAR BANCO CAFETERO EN LIQUIDACION-</t>
  </si>
  <si>
    <t>PAR BANCO DEL ESTADO EN LIQUIDACION-</t>
  </si>
  <si>
    <t>PAR BCH EN LIQUIDACION-</t>
  </si>
  <si>
    <t>PAR BCH EN LIQUIDACION - FIDUAGRARIA-</t>
  </si>
  <si>
    <t>PAR CAJA AGRARIA EN LIQUIDACION C.A.L-</t>
  </si>
  <si>
    <t>PAR CAPRECOM LIQUIDADO-</t>
  </si>
  <si>
    <t>PAR E.S.E ANTONIO NARINO-</t>
  </si>
  <si>
    <t>PAR INCODER EN LIQUIDACION-</t>
  </si>
  <si>
    <t>PAR INURBE EN LIQUIDACION-</t>
  </si>
  <si>
    <t>PARQUES NACIONALES NATURALES DE COLOMBIA-</t>
  </si>
  <si>
    <t>PATRIMONIO AUTONOMO BANCO CAFETERO-</t>
  </si>
  <si>
    <t>PATRIMONIO AUTONOMO BANCO CENTRAL HIPOTECARIO EN LIQUIDACION -PROCESOS--</t>
  </si>
  <si>
    <t>PATRIMONIO AUTONOMO CAJANAL E.I.C.E. EN LIQUIDACION-</t>
  </si>
  <si>
    <t>PATRIMONIO AUTONOMO CAJANAL EICE EN LIQUIDACION CNPS CUOTAS PARTES PENSIONALES-</t>
  </si>
  <si>
    <t>PATRIMONIO AUTÓNOMO COLOMBIA PRODUCTIVA-</t>
  </si>
  <si>
    <t>PATRIMONIO AUTONOMO DE REMANENTES COMISION NACIONAL DE TELEVISION -PARCNTV</t>
  </si>
  <si>
    <t>PATRIMONIO AUTONOMO DE REMANENTES DEL EXTINTO DEPARTAMENTO ADMINISTRATIVO DAS Y SU FONDO ROTATORIO-PAR DAS</t>
  </si>
  <si>
    <t>PATRIMONIO AUTONOMO DE REMANENTES DEL ISS EN LIQUIDACION-PAR ISS</t>
  </si>
  <si>
    <t>PATRIMONIO AUTONOMO DE REMANENTES E.S.E. FRANCISCO DE PAULA SANTANDER EN LIQUIDACION-</t>
  </si>
  <si>
    <t>PATRIMONIO AUTONOMO DE REMANENTES PAR ANTV LIQUIDADA-PAR ANTV</t>
  </si>
  <si>
    <t>PATRIMONIO AUTONOMO FONDO NACIONAL DE SALUD DE LAS PERSONAS PRIVADAS DE LA LIBERTAD-</t>
  </si>
  <si>
    <t>PATRIMONIO AUTÓNOMO FONDO NACIONAL DE TURISMO FONTUR-FONTUR</t>
  </si>
  <si>
    <t>PATRIMONIO AUTONOMO IFI PENSIONES-</t>
  </si>
  <si>
    <t>PATRIMONIO AUTONOMO INNPULSA-</t>
  </si>
  <si>
    <t>PATRIMONIO AUTONOMO PAP E.S.E JOSE PRUDENCIO PADILLA EN LIQUIDACION-</t>
  </si>
  <si>
    <t>PATRIMONIO AUTONOMO PAP E.S.E. POLICARPA SALAVARRIETA EN LIQUIDACION-</t>
  </si>
  <si>
    <t>PATRIMONIO AUTONOMO PAP EMPRESA DE ENERGIA ELECTRICA DE MAGANGUE S.A. E.S.P. EN LIQUIDACION-</t>
  </si>
  <si>
    <t>PATRIMONIO AUTONOMO PAP ETESA EN LIQUIDACION PAR-</t>
  </si>
  <si>
    <t>PATRIMONIO AUTONOMO PAR CAJANAL S.A. E.P.S EN LIQUIDACION-</t>
  </si>
  <si>
    <t>PATRIMONIO RECEPTOR DE LOS ACTIVOS DE TELECOM Y LAS TELEASOCIADAS-PARAPAT</t>
  </si>
  <si>
    <t>POLICIA NACIONAL - UNIDAD DEFENSA JUDICIAL ANTIOQUIA-PONAL</t>
  </si>
  <si>
    <t>POLICIA NACIONAL - UNIDAD DEFENSA JUDICIAL ARAUCA-PONAL</t>
  </si>
  <si>
    <t>POLICIA NACIONAL - UNIDAD DEFENSA JUDICIAL ATLANTICO-PONAL</t>
  </si>
  <si>
    <t>POLICIA NACIONAL - UNIDAD DEFENSA JUDICIAL BOLIVAR-PONAL</t>
  </si>
  <si>
    <t>POLICIA NACIONAL - UNIDAD DEFENSA JUDICIAL BOYACA-PONAL</t>
  </si>
  <si>
    <t>POLICIA NACIONAL - UNIDAD DEFENSA JUDICIAL CALDAS-PONAL</t>
  </si>
  <si>
    <t>POLICIA NACIONAL - UNIDAD DEFENSA JUDICIAL CAQUETA-PONAL</t>
  </si>
  <si>
    <t>POLICIA NACIONAL - UNIDAD DEFENSA JUDICIAL CASANARE-PONAL</t>
  </si>
  <si>
    <t>POLICIA NACIONAL - UNIDAD DEFENSA JUDICIAL CAUCA-PONAL</t>
  </si>
  <si>
    <t>POLICIA NACIONAL - UNIDAD DEFENSA JUDICIAL CESAR-PONAL</t>
  </si>
  <si>
    <t>POLICIA NACIONAL - UNIDAD DEFENSA JUDICIAL CHOCO-PONAL</t>
  </si>
  <si>
    <t>POLICIA NACIONAL - UNIDAD DEFENSA JUDICIAL CORDOBA-PONAL</t>
  </si>
  <si>
    <t>POLICIA NACIONAL - UNIDAD DEFENSA JUDICIAL GUAJIRA-PONAL</t>
  </si>
  <si>
    <t>POLICIA NACIONAL - UNIDAD DEFENSA JUDICIAL HUILA-PONAL</t>
  </si>
  <si>
    <t>POLICIA NACIONAL - UNIDAD DEFENSA JUDICIAL MAGDALENA-PONAL</t>
  </si>
  <si>
    <t>POLICIA NACIONAL - UNIDAD DEFENSA JUDICIAL META-PONAL</t>
  </si>
  <si>
    <t>POLICIA NACIONAL - UNIDAD DEFENSA JUDICIAL NARIÑO-PONAL</t>
  </si>
  <si>
    <t>POLICIA NACIONAL - UNIDAD DEFENSA JUDICIAL NORTE DE SANTANDER-PONAL</t>
  </si>
  <si>
    <t>POLICIA NACIONAL - UNIDAD DEFENSA JUDICIAL PUTUMAYO-PONAL</t>
  </si>
  <si>
    <t>POLICIA NACIONAL - UNIDAD DEFENSA JUDICIAL QUINDIO-PONAL</t>
  </si>
  <si>
    <t>POLICIA NACIONAL - UNIDAD DEFENSA JUDICIAL RISARALDA-PONAL</t>
  </si>
  <si>
    <t>POLICIA NACIONAL - UNIDAD DEFENSA JUDICIAL SANTANDER-PONAL</t>
  </si>
  <si>
    <t>POLICIA NACIONAL - UNIDAD DEFENSA JUDICIAL SUCRE-PONAL</t>
  </si>
  <si>
    <t>POLICIA NACIONAL - UNIDAD DEFENSA JUDICIAL TOLIMA-PONAL</t>
  </si>
  <si>
    <t>POLICIA NACIONAL - UNIDAD DEFENSA JUDICIAL URABA-PONAL</t>
  </si>
  <si>
    <t>POLICIA NACIONAL - UNIDAD DEFENSA JUDICIAL VALLE DEL CAUCA-PONAL</t>
  </si>
  <si>
    <t>POSITIVA COMPAÑIA DE SEGUROS S.A.-</t>
  </si>
  <si>
    <t>PROCURADURIA GENERAL DE LA NACION-PGN</t>
  </si>
  <si>
    <t>PROGRAMA DE VIVIENDA  RURAL-VISR</t>
  </si>
  <si>
    <t>REFINERIA DE CARTAGENA S.A.S-REFICAR</t>
  </si>
  <si>
    <t>REGISTRADURIA NACIONAL DEL ESTADO CIVIL-</t>
  </si>
  <si>
    <t>SANATORIO DE AGUA DE DIOS, EMPRESA SOCIAL DEL ESTADO-SANATORIO DE AGUA DE DIOS E.S.E.</t>
  </si>
  <si>
    <t>SANATORIO DE CONTRATACION, EMPRESA SOCIAL DEL ESTADO-</t>
  </si>
  <si>
    <t>SENADO DE LA REPUBLICA-SENADO</t>
  </si>
  <si>
    <t>SERVICIO AEREO A TERRITORIOS NACIONALES S.A.-SATENA S.A.</t>
  </si>
  <si>
    <t>SERVICIO GEOLOGICO COLOMBIANO-SGC</t>
  </si>
  <si>
    <t>SERVICIO NACIONAL DE APRENDIZAJE-SENA</t>
  </si>
  <si>
    <t>SERVICIOS POSTALES NACIONALES S.A.-4-72</t>
  </si>
  <si>
    <t>SISTEMAS INTELIGENTES EN RED S.A.S.-</t>
  </si>
  <si>
    <t>SOCIEDAD DE ACTIVOS ESPECIALES S.A.S.-SAE</t>
  </si>
  <si>
    <t>SOCIEDAD DE TELEVISION DE CALDAS, RISARALDA Y QUINDIO LTDA -TELECAFE</t>
  </si>
  <si>
    <t>SOCIEDAD FIDUCIARIA DE DESARROLLO AGROPECUARIO S.A.-FIDUAGRARIA</t>
  </si>
  <si>
    <t>SOCIEDAD HOTELERA TEQUENDAMA S.A. - CROWNE PLAZA-SHT</t>
  </si>
  <si>
    <t>SOCIEDAD RADIO TELEVISION NACIONAL DE COLOMBIA-RTVC</t>
  </si>
  <si>
    <t>SUPERINTENDENCIA DE INDUSTRIA Y COMERCIO-SUPERINDUSTRIA</t>
  </si>
  <si>
    <t>SUPERINTENDENCIA DE LA ECONOMIA SOLIDARIA-SUPERSOLIDARIA</t>
  </si>
  <si>
    <t>SUPERINTENDENCIA DE NOTARIADO Y REGISTRO-SNR</t>
  </si>
  <si>
    <t>SUPERINTENDENCIA DE SERVICIOS PUBLICOS DOMICILIARIOS-SUPESERVICIOS</t>
  </si>
  <si>
    <t>SUPERINTENDENCIA DE SOCIEDADES-SUPERSOCIEDADES</t>
  </si>
  <si>
    <t>SUPERINTENDENCIA DE TRANSPORTE-SUPERTRANSPORTE</t>
  </si>
  <si>
    <t>SUPERINTENDENCIA DE VIGILANCIA Y SEGURIDAD PRIVADA-SUPERVIGILANCIA</t>
  </si>
  <si>
    <t>SUPERINTENDENCIA DEL SUBSIDIO FAMILIAR-SSF</t>
  </si>
  <si>
    <t>SUPERINTENDENCIA FINANCIERA DE COLOMBIA-SUPERFINANCIERA</t>
  </si>
  <si>
    <t>SUPERINTENDENCIA NACIONAL DE SALUD-SUPERSALUD</t>
  </si>
  <si>
    <t>TRANSELCA S.A. E.S.P.-TRANSELCA</t>
  </si>
  <si>
    <t>TRIBUNAL MEDICO LABORAL -</t>
  </si>
  <si>
    <t>U.A.E DE GESTION DE RESTITUCION DE TIERRAS DESPOJADAS-</t>
  </si>
  <si>
    <t>UNIDAD ADMINISTRATIVA ESPECIAL CONTADURIA GENERAL DE LA NACION-CGN</t>
  </si>
  <si>
    <t>UNIDAD ADMINISTRATIVA ESPECIAL DE AERONAUTICA CIVIL-AEROCIVIL</t>
  </si>
  <si>
    <t>UNIDAD ADMINISTRATIVA ESPECIAL DE ALIMENTACIÓN ESCOLAR-</t>
  </si>
  <si>
    <t>UNIDAD ADMINISTRATIVA ESPECIAL DE GESTION PENSIONAL Y CONTRIBUCIONES PARAFISCALES DE LA PROTECCION SOCIAL-UGPP</t>
  </si>
  <si>
    <t>UNIDAD ADMINISTRATIVA ESPECIAL DE LA JUSTICIA PENAL MILITAR Y POLICIAL-</t>
  </si>
  <si>
    <t>UNIDAD ADMINISTRATIVA ESPECIAL DE ORGANIZACIONES SOLIDARIAS-ORGSOLIDARIAS</t>
  </si>
  <si>
    <t>UNIDAD ADMINISTRATIVA ESPECIAL DEL SERVICIO PUBLICO DE EMPLEO-</t>
  </si>
  <si>
    <t xml:space="preserve">UNIDAD ADMINISTRATIVA ESPECIAL JUNTA  CENTRAL DE CONTADORES-UAE </t>
  </si>
  <si>
    <t>UNIDAD ADMINISTRATIVA ESPECIAL MIGRACION COLOMBIA-UAEMC</t>
  </si>
  <si>
    <t>UNIDAD ADMINISTRATIVA ESPECIAL PARA LA ATENCION Y REPARACION INTEGRAL A LAS VICTIMAS-</t>
  </si>
  <si>
    <t>UNIDAD DE BUSQUEDA DE PERSONAS DADAS POR DESAPARECIDAS EN EL CONTEXTO Y EN RAZON AL CONFLICTO ARMADO-UBPD</t>
  </si>
  <si>
    <t>UNIDAD DE GESTION GENERAL- MINISTERIO DE DEFENSA NACIONAL-UGG</t>
  </si>
  <si>
    <t>UNIDAD DE INFORMACION Y ANALISIS FINANCIERO-UIAF</t>
  </si>
  <si>
    <t>UNIDAD DE PLANEACION  DE INFRAESTRUCTURA  DE TRANSPORTE-UPIT</t>
  </si>
  <si>
    <t>UNIDAD DE PLANEACION MINERO ENERGETICA-UPME</t>
  </si>
  <si>
    <t>UNIDAD DE PLANIFICACION DE TIERRAS RURALES, ADECUACION DE TIERRAS Y USOS AGROPECUARIOS-UPRA-UPRA</t>
  </si>
  <si>
    <t>UNIDAD DE PROYECCION NORMATIVA Y ESTUDIOS DE REGULACION FINANCIERA-URF</t>
  </si>
  <si>
    <t>UNIDAD DE SERVICIOS PENITENCIARIOS Y CARCELARIOS-USPEC</t>
  </si>
  <si>
    <t>UNIDAD NACIONAL DE PROTECCION-UNP</t>
  </si>
  <si>
    <t>UNIDAD NACIONAL PARA LA GESTION DEL RIESGO DE DESASTRES-NGRD</t>
  </si>
  <si>
    <t>UNIVERSIDAD COLEGIO MAYOR DE CUNDINAMARCA-UCMC</t>
  </si>
  <si>
    <t>UNIVERSIDAD DE CALDAS-UCALDAS</t>
  </si>
  <si>
    <t>UNIVERSIDAD DE CORDOBA-UNICORDOBA</t>
  </si>
  <si>
    <t>UNIVERSIDAD DE LA AMAZONIA-UNIAMAZONIA</t>
  </si>
  <si>
    <t>UNIVERSIDAD DE LOS LLANOS-UNILLANOS</t>
  </si>
  <si>
    <t>UNIVERSIDAD DEL CAUCA-UNICAUCA</t>
  </si>
  <si>
    <t xml:space="preserve">UNIVERSIDAD DEL PACIFICO-UNIPACIFICO </t>
  </si>
  <si>
    <t>UNIVERSIDAD MILITAR NUEVA GRANADA-UNIMILITAR</t>
  </si>
  <si>
    <t>UNIVERSIDAD NACIONAL ABIERTA Y A DISTANCIA-UNAD</t>
  </si>
  <si>
    <t>UNIVERSIDAD NACIONAL DE COLOMBIA-UNAL</t>
  </si>
  <si>
    <t>UNIVERSIDAD PEDAGOGICA NACIONAL-UPN</t>
  </si>
  <si>
    <t>UNIVERSIDAD PEDAGOGICA Y TECNOLOGICA DE COLOMBIA-UPTC</t>
  </si>
  <si>
    <t>UNIVERSIDAD POPULAR DEL CESAR-</t>
  </si>
  <si>
    <t>UNIVERSIDAD SURCOLOMBIANA-USCO</t>
  </si>
  <si>
    <t>UNIVERSIDAD TECNOLOGICA DE PEREIRA-UTP</t>
  </si>
  <si>
    <t>UNIVERSIDAD TECNOLOGICA DEL CHOCO DIEGO LUIS CORDOBA-UTCH</t>
  </si>
  <si>
    <t>PROCESOS EN EKOGUI CON CALIFICACIÓN ANTERIOR A 01-07-2023</t>
  </si>
  <si>
    <t>REGISTRO DURANTE SEGUNDO SEMESTRE DE 2023</t>
  </si>
  <si>
    <t>Respuesta</t>
  </si>
  <si>
    <t>Gestion</t>
  </si>
  <si>
    <t>SESIONES CC</t>
  </si>
  <si>
    <t>FICHAS_CC</t>
  </si>
  <si>
    <t>OBS8</t>
  </si>
  <si>
    <t>AM_OBS8</t>
  </si>
  <si>
    <t>Comites de Conciliación</t>
  </si>
  <si>
    <t>COMITES DE CONCILIACION</t>
  </si>
  <si>
    <t>Gestión de Fichas</t>
  </si>
  <si>
    <t>Gestión de sesiones</t>
  </si>
  <si>
    <t>Posteriores al 01-01-2020 (Ekogui 2.0 Producción)</t>
  </si>
  <si>
    <t>Entre 21-03-2019 y 31-12-2019 (EK 2.0 Estabilización)</t>
  </si>
  <si>
    <t>USUARIOS ACTIVOS 30 DE JUNIO DE 2024</t>
  </si>
  <si>
    <t>Plantilla de certificado de Control Interno eKOGUI I semestre 2024</t>
  </si>
  <si>
    <t>Abogados al 30 de junio de 2024</t>
  </si>
  <si>
    <t>ABOGADOS ACTIVOS AL 30-06-2024</t>
  </si>
  <si>
    <t>RETIRADOS EN LA ENTIDAD PRIMER SEMESTRE 2024 SEGÚN JURIDICA</t>
  </si>
  <si>
    <t>INACTIVADOS EN EKOGUI PRIMER SEMESTRE 2024</t>
  </si>
  <si>
    <t>PROCESOS ACTIVOS AL 30 DE JUNIO DE 2024</t>
  </si>
  <si>
    <t>(1) Con fecha de registro anterior al 15-06-2024</t>
  </si>
  <si>
    <t>PROCESOS TERMINADOS 30 DE JUNIO DE 2024</t>
  </si>
  <si>
    <t>PROCESOS TERMINADOS EN 1DO SEMESTRE 2024 SEGÚN JURIDICA</t>
  </si>
  <si>
    <t>TERMINADOS EN EKOGUI DURANTE 1DO SEMESTRE 2024 (2)</t>
  </si>
  <si>
    <t>(2) Con fecha de actuación al 15-06-2024</t>
  </si>
  <si>
    <t>PROCESOS TERMINADOS EN EKOGUI AL 30 DE JUNIO 2024</t>
  </si>
  <si>
    <r>
      <t xml:space="preserve">(3)En el reporte de </t>
    </r>
    <r>
      <rPr>
        <b/>
        <i/>
        <sz val="9"/>
        <color theme="1"/>
        <rFont val="Calibri"/>
        <family val="2"/>
        <scheme val="minor"/>
      </rPr>
      <t>Activos</t>
    </r>
    <r>
      <rPr>
        <i/>
        <sz val="9"/>
        <color theme="1"/>
        <rFont val="Calibri"/>
        <family val="2"/>
        <scheme val="minor"/>
      </rPr>
      <t xml:space="preserve"> al 30 de junio 2024 verifique la columna</t>
    </r>
    <r>
      <rPr>
        <b/>
        <i/>
        <sz val="9"/>
        <color theme="1"/>
        <rFont val="Calibri"/>
        <family val="2"/>
        <scheme val="minor"/>
      </rPr>
      <t xml:space="preserve"> Estado General del proceso</t>
    </r>
  </si>
  <si>
    <t>PROCESOS ACTIVOS EKOGUI - CALIDAD DEMANDADO AL 30-06-2024</t>
  </si>
  <si>
    <t>PROCESOS EN EKOGUI CON CALIFICACIÓN EN 1DO SEMESTRE 2024</t>
  </si>
  <si>
    <t>(6) Solo se consideran los procesos activos en e-KOGUI - calidad demandado al 30 de junio de 2024 que tengan calificación de riesgo</t>
  </si>
  <si>
    <t>(4)Equivalente a un valor indexado de $42.900 millones a 30 de junio de 2024</t>
  </si>
  <si>
    <t>PREJUDICIALES ACTIVOS AL 30-06-2024</t>
  </si>
  <si>
    <t>REGISTRO DURANTE PRIMER SEMESTRE DE 2024</t>
  </si>
  <si>
    <t>REGISTRO EN PRIMER SEMESTRE DE 2023 Y ANTERIORES</t>
  </si>
  <si>
    <t>PREJUDICIALES TERMINADOS 1DO SEMESTRE 2024</t>
  </si>
  <si>
    <t>TOTAL PREJUDICIALES TERMINADOS 1DO SEM. 2024 SEGÚN JURIDICA</t>
  </si>
  <si>
    <t>TERMINADOS EN EKOGUI ÚLTIMA ACTUACIÓN  1DO SEM. 2024</t>
  </si>
  <si>
    <t>ARBITRAMENTOS ACTIVOS AL 30-06-2024 SEGÚN JURIDICA</t>
  </si>
  <si>
    <t>TOTAL ARBITRAMENTOS TERMINADOS  AL 30-06-2024 SEGÚN JURIDICA</t>
  </si>
  <si>
    <t>Su Entidad Gestiono Sesiones del Comites de conciliacion atraves del sistema Ekogui en I semestre 2024</t>
  </si>
  <si>
    <t>Su Entidad Elaboro las fichas de conciliacion a traves del Sistema Ekogui durante I semestre 2024</t>
  </si>
  <si>
    <t>Su entidad utilizo el modulo de pagos en 2024-I?</t>
  </si>
  <si>
    <t>Plantilla de certificado de Control Interno I semestre 2024</t>
  </si>
  <si>
    <t>CERTIFICACION DE INFORMACION LITIGIOSA eKOGUI, DE QUE TRATA EL ARTICULO 2.2.3.4.1.14 DEL DECRETO 1069 de 2015.</t>
  </si>
  <si>
    <t>En mi calidad de Jefe de Oficina de Control Interno o quien haga sus veces, certifico que se realizó la verificación del cumplimiento de las obligaciones establecidas en el Capitulo 4 del Decreto 1069 de 2015, para los usuarios del Sistema Único de Gestión e Información de  la Actividad Litigiosa del Estado - eKOGUI, de conformidad con los lineamientos señalados por la Agencia Nacional de Defensa Jurídica del Estado y los procedimientos de auditoria interna definidos por la entidad. 
Con el diligenciamiento del presente formulario, el Jefe de la Oficina de Control Interno manifiesta bajo la gravedad de juramento que la información registrada es verídica y corresponde a la realidad litigiosa de la Entidad.</t>
  </si>
  <si>
    <t>FIRMA DEL JEFE DE OFICINA DE CONTROL INTERNO O QUIEN HAGA SUS VECES</t>
  </si>
  <si>
    <t>ANDRES AVELINO MEZA VILLARREAL</t>
  </si>
  <si>
    <t>WENDY JOHANA RODRIGUEZ VELEZ</t>
  </si>
  <si>
    <t>PAULA SOLANO</t>
  </si>
  <si>
    <t xml:space="preserve">JAIME JIMENEZ ASIS </t>
  </si>
  <si>
    <t xml:space="preserve">CHARLES GALLARDO HUMPHRIES </t>
  </si>
  <si>
    <t>EL ABOGADO VINCULADO ES POR MEDIO DE CONTRATO DE PRESTACION DE SERVICIOS -</t>
  </si>
  <si>
    <t>LAPROFESIONAL CONTRATADA - INFORMA QUE A LA FECHA CORTE JUNIO 30 DE 2024- NO EXISTEN PROCESOS JUDICIALES ENCONTRA DEL INFOTEP</t>
  </si>
  <si>
    <t xml:space="preserve">CHARLES  GALLARDO HUMPRHIES </t>
  </si>
  <si>
    <t>LA PROFESIONAL CONTRATADA - INFORMA QUE A LA FECHA CORTE JUNIO 30 DE 2024- NO EXISTEN PROCESOS JUDICIALES ENCONTRA DEL INFOTEP
LAS FUNCIONES DE  CONTROL INTERNO FUERON ASIGNADAS  AL VICERRECTOR ADMINISTRATIVO -  TODA VEZ QUE  SE ESTA A LA ESPERA DE LA DESICION DE PRESIDENCIA - PARA EL PROCESO DE NOMBREMAIENTO  POR PARTE DLE PRESIDENTE DE LA PERESONA  A CARGO DE CONTROL INTERNO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</si>
</sst>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17"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4"/>
      <color theme="1"/>
      <name val="Calibri"/>
      <family val="2"/>
      <scheme val="minor"/>
    </font>
    <font>
      <b/>
      <sz val="16"/>
      <color theme="1"/>
      <name val="Calibri"/>
      <family val="2"/>
      <scheme val="minor"/>
    </font>
    <font>
      <sz val="11"/>
      <color theme="3"/>
      <name val="Calibri"/>
      <family val="2"/>
      <scheme val="minor"/>
    </font>
    <font>
      <b/>
      <sz val="18"/>
      <color theme="3"/>
      <name val="Calibri"/>
      <family val="2"/>
      <scheme val="minor"/>
    </font>
    <font>
      <i/>
      <sz val="9"/>
      <color theme="1"/>
      <name val="Calibri"/>
      <family val="2"/>
      <scheme val="minor"/>
    </font>
    <font>
      <b/>
      <i/>
      <sz val="9"/>
      <color theme="1"/>
      <name val="Calibri"/>
      <family val="2"/>
      <scheme val="minor"/>
    </font>
    <font>
      <b/>
      <sz val="18"/>
      <color theme="1"/>
      <name val="Calibri"/>
      <family val="2"/>
      <scheme val="minor"/>
    </font>
    <font>
      <sz val="11"/>
      <color indexed="8"/>
      <name val="Calibri"/>
      <family val="2"/>
      <charset val="1"/>
    </font>
    <font>
      <sz val="11"/>
      <color rgb="FF000000"/>
      <name val="Calibri"/>
      <family val="2"/>
      <scheme val="minor"/>
    </font>
    <font>
      <sz val="10"/>
      <color theme="1"/>
      <name val="Calibri"/>
      <family val="2"/>
      <scheme val="minor"/>
    </font>
    <font>
      <sz val="8"/>
      <name val="Calibri"/>
      <family val="2"/>
      <scheme val="minor"/>
    </font>
  </fonts>
  <fills count="8">
    <fill>
      <patternFill patternType="none"/>
    </fill>
    <fill>
      <patternFill patternType="gray125"/>
    </fill>
    <fill>
      <patternFill patternType="solid">
        <fgColor theme="0"/>
        <bgColor indexed="64"/>
      </patternFill>
    </fill>
    <fill>
      <patternFill patternType="solid">
        <fgColor theme="3"/>
        <bgColor indexed="64"/>
      </patternFill>
    </fill>
    <fill>
      <patternFill patternType="solid">
        <fgColor rgb="FF00B050"/>
        <bgColor indexed="22"/>
      </patternFill>
    </fill>
    <fill>
      <patternFill patternType="solid">
        <fgColor rgb="FF00B050"/>
        <bgColor indexed="64"/>
      </patternFill>
    </fill>
    <fill>
      <patternFill patternType="solid">
        <fgColor theme="0" tint="-0.14996795556505021"/>
        <bgColor indexed="64"/>
      </patternFill>
    </fill>
    <fill>
      <patternFill patternType="solid">
        <fgColor rgb="FFFFFF00"/>
        <bgColor indexed="64"/>
      </patternFill>
    </fill>
  </fills>
  <borders count="4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13" fillId="0" borderId="0"/>
  </cellStyleXfs>
  <cellXfs count="177">
    <xf numFmtId="0" fontId="0" fillId="0" borderId="0" xfId="0"/>
    <xf numFmtId="0" fontId="0" fillId="2" borderId="0" xfId="0" applyFill="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5" xfId="0" applyFill="1" applyBorder="1"/>
    <xf numFmtId="0" fontId="0" fillId="2" borderId="6" xfId="0" applyFill="1" applyBorder="1"/>
    <xf numFmtId="0" fontId="0" fillId="2" borderId="7" xfId="0" applyFill="1" applyBorder="1"/>
    <xf numFmtId="0" fontId="0" fillId="2" borderId="8" xfId="0" applyFill="1" applyBorder="1"/>
    <xf numFmtId="0" fontId="0" fillId="2" borderId="9" xfId="0" applyFill="1" applyBorder="1"/>
    <xf numFmtId="0" fontId="0" fillId="2" borderId="10" xfId="0" applyFill="1" applyBorder="1"/>
    <xf numFmtId="0" fontId="2" fillId="3" borderId="9" xfId="0" applyFont="1" applyFill="1" applyBorder="1" applyAlignment="1">
      <alignment horizontal="center"/>
    </xf>
    <xf numFmtId="0" fontId="2" fillId="3" borderId="9" xfId="0" applyFont="1" applyFill="1" applyBorder="1"/>
    <xf numFmtId="0" fontId="7" fillId="2" borderId="0" xfId="0" applyFont="1" applyFill="1"/>
    <xf numFmtId="0" fontId="5" fillId="3" borderId="0" xfId="0" applyFont="1" applyFill="1"/>
    <xf numFmtId="0" fontId="0" fillId="2" borderId="0" xfId="0" applyFill="1" applyAlignment="1">
      <alignment vertical="center" wrapText="1"/>
    </xf>
    <xf numFmtId="0" fontId="0" fillId="2" borderId="5" xfId="0" applyFill="1" applyBorder="1" applyAlignment="1">
      <alignment vertical="center" wrapText="1"/>
    </xf>
    <xf numFmtId="0" fontId="9" fillId="2" borderId="0" xfId="0" applyFont="1" applyFill="1" applyAlignment="1">
      <alignment vertical="center"/>
    </xf>
    <xf numFmtId="0" fontId="9" fillId="2" borderId="0" xfId="0" applyFont="1" applyFill="1"/>
    <xf numFmtId="0" fontId="0" fillId="2" borderId="9" xfId="0" applyFill="1" applyBorder="1" applyAlignment="1">
      <alignment vertical="center" wrapText="1"/>
    </xf>
    <xf numFmtId="0" fontId="2" fillId="3" borderId="18" xfId="0" applyFont="1" applyFill="1" applyBorder="1"/>
    <xf numFmtId="0" fontId="10" fillId="2" borderId="0" xfId="0" applyFont="1" applyFill="1"/>
    <xf numFmtId="0" fontId="2" fillId="3" borderId="9" xfId="0" applyFont="1" applyFill="1" applyBorder="1" applyAlignment="1">
      <alignment vertical="center"/>
    </xf>
    <xf numFmtId="0" fontId="2" fillId="3" borderId="9" xfId="0" applyFont="1" applyFill="1" applyBorder="1" applyAlignment="1">
      <alignment horizontal="center" vertical="center" wrapText="1"/>
    </xf>
    <xf numFmtId="0" fontId="12" fillId="0" borderId="0" xfId="0" applyFont="1" applyAlignment="1">
      <alignment horizontal="center"/>
    </xf>
    <xf numFmtId="0" fontId="5" fillId="2" borderId="0" xfId="0" applyFont="1" applyFill="1"/>
    <xf numFmtId="0" fontId="0" fillId="0" borderId="9" xfId="0" applyBorder="1"/>
    <xf numFmtId="0" fontId="6" fillId="0" borderId="0" xfId="0" applyFont="1"/>
    <xf numFmtId="14" fontId="0" fillId="2" borderId="0" xfId="0" applyNumberFormat="1" applyFill="1"/>
    <xf numFmtId="0" fontId="2" fillId="3" borderId="9" xfId="0" applyFont="1" applyFill="1" applyBorder="1" applyAlignment="1">
      <alignment horizontal="center" vertical="center"/>
    </xf>
    <xf numFmtId="0" fontId="0" fillId="0" borderId="15" xfId="0" applyBorder="1"/>
    <xf numFmtId="0" fontId="10" fillId="0" borderId="14" xfId="0" applyFont="1" applyBorder="1"/>
    <xf numFmtId="0" fontId="10" fillId="2" borderId="16" xfId="0" applyFont="1" applyFill="1" applyBorder="1"/>
    <xf numFmtId="0" fontId="0" fillId="2" borderId="17" xfId="0" applyFill="1" applyBorder="1"/>
    <xf numFmtId="0" fontId="0" fillId="2" borderId="0" xfId="0" applyFill="1" applyProtection="1">
      <protection locked="0"/>
    </xf>
    <xf numFmtId="0" fontId="0" fillId="0" borderId="0" xfId="0" applyProtection="1">
      <protection locked="0"/>
    </xf>
    <xf numFmtId="0" fontId="4" fillId="2" borderId="0" xfId="0" applyFont="1" applyFill="1"/>
    <xf numFmtId="0" fontId="4" fillId="0" borderId="0" xfId="0" applyFont="1"/>
    <xf numFmtId="0" fontId="0" fillId="2" borderId="9" xfId="0" applyFill="1" applyBorder="1" applyAlignment="1">
      <alignment vertical="center"/>
    </xf>
    <xf numFmtId="0" fontId="0" fillId="2" borderId="0" xfId="0" applyFill="1" applyAlignment="1">
      <alignment wrapText="1"/>
    </xf>
    <xf numFmtId="0" fontId="0" fillId="2" borderId="13" xfId="0" applyFill="1" applyBorder="1" applyAlignment="1">
      <alignment wrapText="1"/>
    </xf>
    <xf numFmtId="0" fontId="0" fillId="2" borderId="16" xfId="0" applyFill="1" applyBorder="1" applyAlignment="1">
      <alignment wrapText="1"/>
    </xf>
    <xf numFmtId="0" fontId="0" fillId="2" borderId="17" xfId="0" applyFill="1" applyBorder="1" applyAlignment="1">
      <alignment wrapText="1"/>
    </xf>
    <xf numFmtId="0" fontId="10" fillId="2" borderId="20" xfId="0" applyFont="1" applyFill="1" applyBorder="1" applyAlignment="1">
      <alignment wrapText="1"/>
    </xf>
    <xf numFmtId="14" fontId="5" fillId="2" borderId="5" xfId="0" applyNumberFormat="1" applyFont="1" applyFill="1" applyBorder="1"/>
    <xf numFmtId="0" fontId="0" fillId="2" borderId="12" xfId="0" applyFill="1" applyBorder="1" applyAlignment="1" applyProtection="1">
      <alignment wrapText="1"/>
      <protection hidden="1"/>
    </xf>
    <xf numFmtId="0" fontId="13" fillId="0" borderId="0" xfId="2"/>
    <xf numFmtId="14" fontId="13" fillId="0" borderId="0" xfId="2" applyNumberFormat="1"/>
    <xf numFmtId="164" fontId="13" fillId="0" borderId="0" xfId="2" applyNumberFormat="1"/>
    <xf numFmtId="0" fontId="13" fillId="4" borderId="0" xfId="2" applyFill="1"/>
    <xf numFmtId="0" fontId="13" fillId="4" borderId="0" xfId="2" applyFill="1" applyAlignment="1">
      <alignment vertical="center"/>
    </xf>
    <xf numFmtId="0" fontId="13" fillId="5" borderId="0" xfId="2" applyFill="1"/>
    <xf numFmtId="0" fontId="0" fillId="5" borderId="0" xfId="0" applyFill="1"/>
    <xf numFmtId="0" fontId="14" fillId="5" borderId="0" xfId="0" applyFont="1" applyFill="1" applyAlignment="1">
      <alignment vertical="center"/>
    </xf>
    <xf numFmtId="0" fontId="0" fillId="6" borderId="9" xfId="0" applyFill="1" applyBorder="1" applyProtection="1">
      <protection locked="0"/>
    </xf>
    <xf numFmtId="14" fontId="0" fillId="6" borderId="9" xfId="0" applyNumberFormat="1" applyFill="1" applyBorder="1" applyProtection="1">
      <protection locked="0"/>
    </xf>
    <xf numFmtId="0" fontId="0" fillId="0" borderId="11" xfId="0" applyBorder="1" applyProtection="1">
      <protection hidden="1"/>
    </xf>
    <xf numFmtId="0" fontId="0" fillId="2" borderId="0" xfId="0" applyFill="1" applyAlignment="1">
      <alignment horizontal="center"/>
    </xf>
    <xf numFmtId="0" fontId="0" fillId="0" borderId="9" xfId="0" applyBorder="1" applyAlignment="1">
      <alignment horizontal="center" vertical="center"/>
    </xf>
    <xf numFmtId="9" fontId="0" fillId="0" borderId="9" xfId="1" applyFont="1" applyBorder="1" applyAlignment="1">
      <alignment horizontal="center" vertical="center"/>
    </xf>
    <xf numFmtId="0" fontId="0" fillId="2" borderId="0" xfId="0" applyFill="1" applyAlignment="1">
      <alignment horizontal="center" vertical="center"/>
    </xf>
    <xf numFmtId="0" fontId="2" fillId="3" borderId="18" xfId="0" applyFont="1" applyFill="1" applyBorder="1" applyAlignment="1">
      <alignment horizontal="center"/>
    </xf>
    <xf numFmtId="0" fontId="10" fillId="2" borderId="20" xfId="0" applyFont="1" applyFill="1" applyBorder="1"/>
    <xf numFmtId="0" fontId="0" fillId="6" borderId="0" xfId="0" applyFill="1" applyAlignment="1" applyProtection="1">
      <alignment horizontal="left" vertical="top"/>
      <protection locked="0"/>
    </xf>
    <xf numFmtId="0" fontId="0" fillId="2" borderId="22" xfId="0" applyFill="1" applyBorder="1"/>
    <xf numFmtId="0" fontId="0" fillId="6" borderId="27" xfId="0" applyFill="1" applyBorder="1" applyProtection="1">
      <protection locked="0"/>
    </xf>
    <xf numFmtId="0" fontId="0" fillId="2" borderId="28" xfId="0" applyFill="1" applyBorder="1" applyAlignment="1">
      <alignment horizontal="center" vertical="center"/>
    </xf>
    <xf numFmtId="0" fontId="2" fillId="3" borderId="30" xfId="0" applyFont="1" applyFill="1" applyBorder="1" applyAlignment="1">
      <alignment horizontal="center"/>
    </xf>
    <xf numFmtId="0" fontId="2" fillId="3" borderId="31" xfId="0" applyFont="1" applyFill="1" applyBorder="1" applyAlignment="1">
      <alignment horizontal="center"/>
    </xf>
    <xf numFmtId="0" fontId="2" fillId="3" borderId="31" xfId="0" applyFont="1" applyFill="1" applyBorder="1"/>
    <xf numFmtId="0" fontId="2" fillId="3" borderId="32" xfId="0" applyFont="1" applyFill="1" applyBorder="1" applyAlignment="1">
      <alignment horizontal="center"/>
    </xf>
    <xf numFmtId="0" fontId="0" fillId="2" borderId="21" xfId="0" applyFill="1" applyBorder="1"/>
    <xf numFmtId="0" fontId="0" fillId="6" borderId="33" xfId="0" applyFill="1" applyBorder="1" applyProtection="1">
      <protection locked="0"/>
    </xf>
    <xf numFmtId="14" fontId="0" fillId="6" borderId="33" xfId="0" applyNumberFormat="1" applyFill="1" applyBorder="1" applyProtection="1">
      <protection locked="0"/>
    </xf>
    <xf numFmtId="0" fontId="0" fillId="0" borderId="34" xfId="0" applyBorder="1" applyProtection="1">
      <protection hidden="1"/>
    </xf>
    <xf numFmtId="0" fontId="0" fillId="2" borderId="9" xfId="0" applyFill="1" applyBorder="1" applyAlignment="1">
      <alignment wrapText="1"/>
    </xf>
    <xf numFmtId="0" fontId="12" fillId="0" borderId="4" xfId="0" applyFont="1" applyBorder="1" applyAlignment="1">
      <alignment horizontal="center"/>
    </xf>
    <xf numFmtId="0" fontId="12" fillId="0" borderId="5" xfId="0" applyFont="1" applyBorder="1" applyAlignment="1">
      <alignment horizontal="center"/>
    </xf>
    <xf numFmtId="14" fontId="0" fillId="7" borderId="25" xfId="0" applyNumberFormat="1" applyFill="1" applyBorder="1" applyProtection="1">
      <protection locked="0"/>
    </xf>
    <xf numFmtId="0" fontId="15" fillId="0" borderId="0" xfId="0" applyFont="1" applyAlignment="1">
      <alignment horizontal="center"/>
    </xf>
    <xf numFmtId="0" fontId="3" fillId="0" borderId="0" xfId="0" applyFont="1"/>
    <xf numFmtId="0" fontId="0" fillId="0" borderId="10" xfId="0" applyBorder="1"/>
    <xf numFmtId="0" fontId="0" fillId="0" borderId="0" xfId="0" applyAlignment="1">
      <alignment horizontal="center" vertical="center"/>
    </xf>
    <xf numFmtId="0" fontId="0" fillId="0" borderId="22" xfId="0" applyBorder="1"/>
    <xf numFmtId="0" fontId="0" fillId="0" borderId="24" xfId="0" applyBorder="1"/>
    <xf numFmtId="0" fontId="0" fillId="0" borderId="23" xfId="0" applyBorder="1"/>
    <xf numFmtId="0" fontId="0" fillId="6" borderId="39" xfId="0" applyFill="1" applyBorder="1" applyProtection="1">
      <protection locked="0"/>
    </xf>
    <xf numFmtId="0" fontId="0" fillId="2" borderId="40" xfId="0" applyFill="1" applyBorder="1" applyProtection="1">
      <protection locked="0"/>
    </xf>
    <xf numFmtId="14" fontId="0" fillId="2" borderId="9" xfId="0" applyNumberFormat="1" applyFill="1" applyBorder="1" applyProtection="1">
      <protection locked="0"/>
    </xf>
    <xf numFmtId="0" fontId="12" fillId="0" borderId="4" xfId="0" applyFont="1" applyBorder="1" applyAlignment="1">
      <alignment horizontal="center"/>
    </xf>
    <xf numFmtId="0" fontId="12" fillId="0" borderId="0" xfId="0" applyFont="1" applyAlignment="1">
      <alignment horizontal="center"/>
    </xf>
    <xf numFmtId="0" fontId="12" fillId="0" borderId="5" xfId="0" applyFont="1" applyBorder="1" applyAlignment="1">
      <alignment horizontal="center"/>
    </xf>
    <xf numFmtId="0" fontId="0" fillId="0" borderId="0" xfId="0" applyAlignment="1">
      <alignment horizontal="left" wrapText="1"/>
    </xf>
    <xf numFmtId="0" fontId="7" fillId="2" borderId="4" xfId="0" applyFont="1" applyFill="1" applyBorder="1" applyAlignment="1">
      <alignment horizontal="center"/>
    </xf>
    <xf numFmtId="0" fontId="7" fillId="2" borderId="0" xfId="0" applyFont="1" applyFill="1" applyAlignment="1">
      <alignment horizontal="center"/>
    </xf>
    <xf numFmtId="0" fontId="7" fillId="2" borderId="5" xfId="0" applyFont="1" applyFill="1" applyBorder="1" applyAlignment="1">
      <alignment horizontal="center"/>
    </xf>
    <xf numFmtId="0" fontId="0" fillId="6" borderId="29" xfId="0" applyFill="1" applyBorder="1" applyAlignment="1" applyProtection="1">
      <alignment horizontal="left" vertical="top"/>
      <protection locked="0"/>
    </xf>
    <xf numFmtId="0" fontId="0" fillId="6" borderId="24" xfId="0" applyFill="1" applyBorder="1" applyAlignment="1" applyProtection="1">
      <alignment horizontal="left" vertical="top"/>
      <protection locked="0"/>
    </xf>
    <xf numFmtId="0" fontId="0" fillId="6" borderId="23" xfId="0" applyFill="1" applyBorder="1" applyAlignment="1" applyProtection="1">
      <alignment horizontal="left" vertical="top"/>
      <protection locked="0"/>
    </xf>
    <xf numFmtId="0" fontId="0" fillId="2" borderId="22" xfId="0" applyFill="1" applyBorder="1" applyAlignment="1">
      <alignment horizontal="center"/>
    </xf>
    <xf numFmtId="0" fontId="0" fillId="2" borderId="23" xfId="0" applyFill="1" applyBorder="1" applyAlignment="1">
      <alignment horizontal="center"/>
    </xf>
    <xf numFmtId="0" fontId="0" fillId="2" borderId="0" xfId="0" applyFill="1" applyAlignment="1">
      <alignment horizontal="center"/>
    </xf>
    <xf numFmtId="0" fontId="8" fillId="2" borderId="12" xfId="0" applyFont="1" applyFill="1" applyBorder="1" applyAlignment="1">
      <alignment horizontal="left" vertical="center" wrapText="1"/>
    </xf>
    <xf numFmtId="0" fontId="8" fillId="2" borderId="13" xfId="0" applyFont="1" applyFill="1" applyBorder="1" applyAlignment="1">
      <alignment horizontal="left" vertical="center" wrapText="1"/>
    </xf>
    <xf numFmtId="0" fontId="8" fillId="2" borderId="16" xfId="0" applyFont="1" applyFill="1" applyBorder="1" applyAlignment="1">
      <alignment horizontal="left" vertical="center" wrapText="1"/>
    </xf>
    <xf numFmtId="0" fontId="8" fillId="2" borderId="17" xfId="0" applyFont="1" applyFill="1" applyBorder="1" applyAlignment="1">
      <alignment horizontal="left" vertical="center" wrapText="1"/>
    </xf>
    <xf numFmtId="0" fontId="0" fillId="6" borderId="12" xfId="0" applyFill="1" applyBorder="1" applyAlignment="1" applyProtection="1">
      <alignment horizontal="left" vertical="top"/>
      <protection locked="0"/>
    </xf>
    <xf numFmtId="0" fontId="0" fillId="6" borderId="20" xfId="0" applyFill="1" applyBorder="1" applyAlignment="1" applyProtection="1">
      <alignment horizontal="left" vertical="top"/>
      <protection locked="0"/>
    </xf>
    <xf numFmtId="0" fontId="0" fillId="6" borderId="13" xfId="0" applyFill="1" applyBorder="1" applyAlignment="1" applyProtection="1">
      <alignment horizontal="left" vertical="top"/>
      <protection locked="0"/>
    </xf>
    <xf numFmtId="0" fontId="0" fillId="6" borderId="14" xfId="0" applyFill="1" applyBorder="1" applyAlignment="1" applyProtection="1">
      <alignment horizontal="left" vertical="top"/>
      <protection locked="0"/>
    </xf>
    <xf numFmtId="0" fontId="0" fillId="6" borderId="0" xfId="0" applyFill="1" applyAlignment="1" applyProtection="1">
      <alignment horizontal="left" vertical="top"/>
      <protection locked="0"/>
    </xf>
    <xf numFmtId="0" fontId="0" fillId="6" borderId="15" xfId="0" applyFill="1" applyBorder="1" applyAlignment="1" applyProtection="1">
      <alignment horizontal="left" vertical="top"/>
      <protection locked="0"/>
    </xf>
    <xf numFmtId="0" fontId="0" fillId="6" borderId="35" xfId="0" applyFill="1" applyBorder="1" applyAlignment="1" applyProtection="1">
      <alignment horizontal="left" vertical="top"/>
      <protection locked="0"/>
    </xf>
    <xf numFmtId="0" fontId="0" fillId="6" borderId="7" xfId="0" applyFill="1" applyBorder="1" applyAlignment="1" applyProtection="1">
      <alignment horizontal="left" vertical="top"/>
      <protection locked="0"/>
    </xf>
    <xf numFmtId="0" fontId="0" fillId="6" borderId="36" xfId="0" applyFill="1" applyBorder="1" applyAlignment="1" applyProtection="1">
      <alignment horizontal="left" vertical="top"/>
      <protection locked="0"/>
    </xf>
    <xf numFmtId="0" fontId="0" fillId="2" borderId="1" xfId="0" applyFill="1" applyBorder="1" applyAlignment="1">
      <alignment horizontal="center"/>
    </xf>
    <xf numFmtId="0" fontId="0" fillId="2" borderId="2" xfId="0" applyFill="1" applyBorder="1" applyAlignment="1">
      <alignment horizontal="center"/>
    </xf>
    <xf numFmtId="0" fontId="0" fillId="2" borderId="3" xfId="0" applyFill="1" applyBorder="1" applyAlignment="1">
      <alignment horizontal="center"/>
    </xf>
    <xf numFmtId="0" fontId="0" fillId="6" borderId="10" xfId="0" applyFill="1" applyBorder="1" applyAlignment="1" applyProtection="1">
      <alignment horizontal="left" vertical="top"/>
      <protection locked="0"/>
    </xf>
    <xf numFmtId="0" fontId="0" fillId="6" borderId="9" xfId="0" applyFill="1" applyBorder="1" applyAlignment="1" applyProtection="1">
      <alignment horizontal="left" vertical="top"/>
      <protection locked="0"/>
    </xf>
    <xf numFmtId="0" fontId="0" fillId="6" borderId="11" xfId="0" applyFill="1" applyBorder="1" applyAlignment="1" applyProtection="1">
      <alignment horizontal="left" vertical="top"/>
      <protection locked="0"/>
    </xf>
    <xf numFmtId="0" fontId="0" fillId="6" borderId="26" xfId="0" applyFill="1" applyBorder="1" applyAlignment="1" applyProtection="1">
      <alignment horizontal="left" vertical="top"/>
      <protection locked="0"/>
    </xf>
    <xf numFmtId="0" fontId="0" fillId="6" borderId="37" xfId="0" applyFill="1" applyBorder="1" applyAlignment="1" applyProtection="1">
      <alignment horizontal="left" vertical="top"/>
      <protection locked="0"/>
    </xf>
    <xf numFmtId="0" fontId="0" fillId="6" borderId="38" xfId="0" applyFill="1" applyBorder="1" applyAlignment="1" applyProtection="1">
      <alignment horizontal="left" vertical="top"/>
      <protection locked="0"/>
    </xf>
    <xf numFmtId="0" fontId="9" fillId="2" borderId="0" xfId="0" applyFont="1" applyFill="1" applyAlignment="1">
      <alignment horizontal="center" vertical="center"/>
    </xf>
    <xf numFmtId="0" fontId="0" fillId="2" borderId="20" xfId="0" applyFill="1" applyBorder="1" applyAlignment="1">
      <alignment horizontal="left" wrapText="1"/>
    </xf>
    <xf numFmtId="0" fontId="0" fillId="2" borderId="10" xfId="0" applyFill="1" applyBorder="1" applyAlignment="1">
      <alignment horizontal="center"/>
    </xf>
    <xf numFmtId="0" fontId="0" fillId="2" borderId="9" xfId="0" applyFill="1" applyBorder="1" applyAlignment="1">
      <alignment horizontal="center"/>
    </xf>
    <xf numFmtId="0" fontId="0" fillId="0" borderId="0" xfId="0" applyAlignment="1">
      <alignment horizontal="center"/>
    </xf>
    <xf numFmtId="0" fontId="0" fillId="6" borderId="16" xfId="0" applyFill="1" applyBorder="1" applyAlignment="1" applyProtection="1">
      <alignment horizontal="left" vertical="top"/>
      <protection locked="0"/>
    </xf>
    <xf numFmtId="0" fontId="0" fillId="6" borderId="19" xfId="0" applyFill="1" applyBorder="1" applyAlignment="1" applyProtection="1">
      <alignment horizontal="left" vertical="top"/>
      <protection locked="0"/>
    </xf>
    <xf numFmtId="0" fontId="0" fillId="6" borderId="17" xfId="0" applyFill="1" applyBorder="1" applyAlignment="1" applyProtection="1">
      <alignment horizontal="left" vertical="top"/>
      <protection locked="0"/>
    </xf>
    <xf numFmtId="0" fontId="0" fillId="6" borderId="12" xfId="0" applyFill="1" applyBorder="1" applyAlignment="1" applyProtection="1">
      <alignment horizontal="center" vertical="top"/>
      <protection locked="0"/>
    </xf>
    <xf numFmtId="0" fontId="0" fillId="6" borderId="13" xfId="0" applyFill="1" applyBorder="1" applyAlignment="1" applyProtection="1">
      <alignment horizontal="center" vertical="top"/>
      <protection locked="0"/>
    </xf>
    <xf numFmtId="0" fontId="0" fillId="6" borderId="14" xfId="0" applyFill="1" applyBorder="1" applyAlignment="1" applyProtection="1">
      <alignment horizontal="center" vertical="top"/>
      <protection locked="0"/>
    </xf>
    <xf numFmtId="0" fontId="0" fillId="6" borderId="15" xfId="0" applyFill="1" applyBorder="1" applyAlignment="1" applyProtection="1">
      <alignment horizontal="center" vertical="top"/>
      <protection locked="0"/>
    </xf>
    <xf numFmtId="0" fontId="0" fillId="6" borderId="35" xfId="0" applyFill="1" applyBorder="1" applyAlignment="1" applyProtection="1">
      <alignment horizontal="center" vertical="top"/>
      <protection locked="0"/>
    </xf>
    <xf numFmtId="0" fontId="0" fillId="6" borderId="36" xfId="0" applyFill="1" applyBorder="1" applyAlignment="1" applyProtection="1">
      <alignment horizontal="center" vertical="top"/>
      <protection locked="0"/>
    </xf>
    <xf numFmtId="0" fontId="4" fillId="0" borderId="22" xfId="0" applyFont="1" applyBorder="1" applyAlignment="1">
      <alignment horizontal="center"/>
    </xf>
    <xf numFmtId="0" fontId="4" fillId="0" borderId="24" xfId="0" applyFont="1" applyBorder="1" applyAlignment="1">
      <alignment horizontal="center"/>
    </xf>
    <xf numFmtId="0" fontId="4" fillId="0" borderId="23" xfId="0" applyFont="1" applyBorder="1" applyAlignment="1">
      <alignment horizontal="center"/>
    </xf>
    <xf numFmtId="0" fontId="4" fillId="6" borderId="22" xfId="0" applyFont="1" applyFill="1" applyBorder="1" applyAlignment="1" applyProtection="1">
      <alignment horizontal="center" vertical="top"/>
      <protection locked="0"/>
    </xf>
    <xf numFmtId="0" fontId="4" fillId="6" borderId="24" xfId="0" applyFont="1" applyFill="1" applyBorder="1" applyAlignment="1" applyProtection="1">
      <alignment horizontal="center" vertical="top"/>
      <protection locked="0"/>
    </xf>
    <xf numFmtId="0" fontId="4" fillId="6" borderId="23" xfId="0" applyFont="1" applyFill="1" applyBorder="1" applyAlignment="1" applyProtection="1">
      <alignment horizontal="center" vertical="top"/>
      <protection locked="0"/>
    </xf>
    <xf numFmtId="0" fontId="0" fillId="6" borderId="6" xfId="0" applyFill="1" applyBorder="1" applyAlignment="1" applyProtection="1">
      <alignment horizontal="center" vertical="top"/>
      <protection locked="0"/>
    </xf>
    <xf numFmtId="0" fontId="0" fillId="6" borderId="7" xfId="0" applyFill="1" applyBorder="1" applyAlignment="1" applyProtection="1">
      <alignment horizontal="center" vertical="top"/>
      <protection locked="0"/>
    </xf>
    <xf numFmtId="0" fontId="0" fillId="6" borderId="8" xfId="0" applyFill="1" applyBorder="1" applyAlignment="1" applyProtection="1">
      <alignment horizontal="center" vertical="top"/>
      <protection locked="0"/>
    </xf>
    <xf numFmtId="0" fontId="6" fillId="0" borderId="4" xfId="0" applyFont="1" applyBorder="1" applyAlignment="1">
      <alignment horizontal="center"/>
    </xf>
    <xf numFmtId="0" fontId="6" fillId="0" borderId="0" xfId="0" applyFont="1" applyAlignment="1">
      <alignment horizontal="center"/>
    </xf>
    <xf numFmtId="0" fontId="6" fillId="0" borderId="5" xfId="0" applyFont="1" applyBorder="1" applyAlignment="1">
      <alignment horizontal="center"/>
    </xf>
    <xf numFmtId="0" fontId="0" fillId="6" borderId="1" xfId="0" applyFill="1" applyBorder="1" applyAlignment="1" applyProtection="1">
      <alignment horizontal="center" vertical="top" wrapText="1"/>
      <protection locked="0"/>
    </xf>
    <xf numFmtId="0" fontId="0" fillId="6" borderId="2" xfId="0" applyFill="1" applyBorder="1" applyAlignment="1" applyProtection="1">
      <alignment horizontal="center" vertical="top"/>
      <protection locked="0"/>
    </xf>
    <xf numFmtId="0" fontId="0" fillId="6" borderId="3" xfId="0" applyFill="1" applyBorder="1" applyAlignment="1" applyProtection="1">
      <alignment horizontal="center" vertical="top"/>
      <protection locked="0"/>
    </xf>
    <xf numFmtId="0" fontId="0" fillId="6" borderId="4" xfId="0" applyFill="1" applyBorder="1" applyAlignment="1" applyProtection="1">
      <alignment horizontal="center" vertical="top"/>
      <protection locked="0"/>
    </xf>
    <xf numFmtId="0" fontId="0" fillId="6" borderId="0" xfId="0" applyFill="1" applyAlignment="1" applyProtection="1">
      <alignment horizontal="center" vertical="top"/>
      <protection locked="0"/>
    </xf>
    <xf numFmtId="0" fontId="0" fillId="6" borderId="5" xfId="0" applyFill="1" applyBorder="1" applyAlignment="1" applyProtection="1">
      <alignment horizontal="center" vertical="top"/>
      <protection locked="0"/>
    </xf>
    <xf numFmtId="0" fontId="4" fillId="0" borderId="22" xfId="0" applyFont="1" applyBorder="1" applyAlignment="1">
      <alignment horizontal="center" wrapText="1"/>
    </xf>
    <xf numFmtId="0" fontId="4" fillId="0" borderId="24" xfId="0" applyFont="1" applyBorder="1" applyAlignment="1">
      <alignment horizontal="center" wrapText="1"/>
    </xf>
    <xf numFmtId="0" fontId="4" fillId="0" borderId="23" xfId="0" applyFont="1" applyBorder="1" applyAlignment="1">
      <alignment horizontal="center" wrapText="1"/>
    </xf>
    <xf numFmtId="0" fontId="0" fillId="0" borderId="1" xfId="0" applyBorder="1" applyAlignment="1">
      <alignment horizontal="justify" vertical="center" wrapText="1"/>
    </xf>
    <xf numFmtId="0" fontId="0" fillId="0" borderId="2" xfId="0" applyBorder="1" applyAlignment="1">
      <alignment horizontal="justify" vertical="center" wrapText="1"/>
    </xf>
    <xf numFmtId="0" fontId="0" fillId="0" borderId="3" xfId="0" applyBorder="1" applyAlignment="1">
      <alignment horizontal="justify" vertical="center" wrapText="1"/>
    </xf>
    <xf numFmtId="0" fontId="0" fillId="0" borderId="4" xfId="0" applyBorder="1" applyAlignment="1">
      <alignment horizontal="justify" vertical="center" wrapText="1"/>
    </xf>
    <xf numFmtId="0" fontId="0" fillId="0" borderId="0" xfId="0" applyAlignment="1">
      <alignment horizontal="justify" vertical="center" wrapText="1"/>
    </xf>
    <xf numFmtId="0" fontId="0" fillId="0" borderId="5" xfId="0" applyBorder="1" applyAlignment="1">
      <alignment horizontal="justify" vertical="center" wrapText="1"/>
    </xf>
    <xf numFmtId="0" fontId="0" fillId="0" borderId="6" xfId="0" applyBorder="1" applyAlignment="1">
      <alignment horizontal="justify" vertical="center" wrapText="1"/>
    </xf>
    <xf numFmtId="0" fontId="0" fillId="0" borderId="7" xfId="0" applyBorder="1" applyAlignment="1">
      <alignment horizontal="justify" vertical="center" wrapText="1"/>
    </xf>
    <xf numFmtId="0" fontId="0" fillId="0" borderId="8" xfId="0" applyBorder="1" applyAlignment="1">
      <alignment horizontal="justify" vertical="center" wrapText="1"/>
    </xf>
  </cellXfs>
  <cellStyles count="3">
    <cellStyle name="Excel Built-in Normal" xfId="2" xr:uid="{00000000-0005-0000-0000-000000000000}"/>
    <cellStyle name="Normal" xfId="0" builtinId="0"/>
    <cellStyle name="Porcentaje" xfId="1" builtinId="5"/>
  </cellStyles>
  <dxfs count="69">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COMITES DE CONCILIACION'!A1"/><Relationship Id="rId3" Type="http://schemas.openxmlformats.org/officeDocument/2006/relationships/hyperlink" Target="#JUDICIALES!A1"/><Relationship Id="rId7" Type="http://schemas.openxmlformats.org/officeDocument/2006/relationships/hyperlink" Target="#'Resumen General'!A1"/><Relationship Id="rId2" Type="http://schemas.openxmlformats.org/officeDocument/2006/relationships/hyperlink" Target="#ARBITRAMENTOS!A1"/><Relationship Id="rId1" Type="http://schemas.openxmlformats.org/officeDocument/2006/relationships/hyperlink" Target="#PREJUDICIALES!A1"/><Relationship Id="rId6" Type="http://schemas.openxmlformats.org/officeDocument/2006/relationships/hyperlink" Target="#PAGOS!A1"/><Relationship Id="rId5" Type="http://schemas.openxmlformats.org/officeDocument/2006/relationships/hyperlink" Target="#ABOGADOS!A1"/><Relationship Id="rId4" Type="http://schemas.openxmlformats.org/officeDocument/2006/relationships/hyperlink" Target="#USUARIOS!A1"/></Relationships>
</file>

<file path=xl/drawings/_rels/drawing2.xml.rels><?xml version="1.0" encoding="UTF-8" standalone="yes"?>
<Relationships xmlns="http://schemas.openxmlformats.org/package/2006/relationships"><Relationship Id="rId3" Type="http://schemas.openxmlformats.org/officeDocument/2006/relationships/hyperlink" Target="#PAGOS!A1"/><Relationship Id="rId7" Type="http://schemas.openxmlformats.org/officeDocument/2006/relationships/hyperlink" Target="#ABOGADOS!A1"/><Relationship Id="rId2" Type="http://schemas.openxmlformats.org/officeDocument/2006/relationships/hyperlink" Target="#ARBITRAMENTOS!A1"/><Relationship Id="rId1" Type="http://schemas.openxmlformats.org/officeDocument/2006/relationships/hyperlink" Target="#Principal!A1"/><Relationship Id="rId6" Type="http://schemas.openxmlformats.org/officeDocument/2006/relationships/hyperlink" Target="#JUDICIALES!A1"/><Relationship Id="rId5" Type="http://schemas.openxmlformats.org/officeDocument/2006/relationships/hyperlink" Target="#PREJUDICIALES!A1"/><Relationship Id="rId4" Type="http://schemas.openxmlformats.org/officeDocument/2006/relationships/hyperlink" Target="#'COMITES DE CONCILIACION'!A1"/></Relationships>
</file>

<file path=xl/drawings/_rels/drawing3.xml.rels><?xml version="1.0" encoding="UTF-8" standalone="yes"?>
<Relationships xmlns="http://schemas.openxmlformats.org/package/2006/relationships"><Relationship Id="rId3" Type="http://schemas.openxmlformats.org/officeDocument/2006/relationships/hyperlink" Target="#USUARIOS!A1"/><Relationship Id="rId7" Type="http://schemas.openxmlformats.org/officeDocument/2006/relationships/hyperlink" Target="#JUDICIALES!A1"/><Relationship Id="rId2" Type="http://schemas.openxmlformats.org/officeDocument/2006/relationships/hyperlink" Target="#ARBITRAMENTOS!A1"/><Relationship Id="rId1" Type="http://schemas.openxmlformats.org/officeDocument/2006/relationships/hyperlink" Target="#Principal!A1"/><Relationship Id="rId6" Type="http://schemas.openxmlformats.org/officeDocument/2006/relationships/hyperlink" Target="#PREJUDICIALES!A1"/><Relationship Id="rId5" Type="http://schemas.openxmlformats.org/officeDocument/2006/relationships/hyperlink" Target="#'COMITES DE CONCILIACION'!A1"/><Relationship Id="rId4" Type="http://schemas.openxmlformats.org/officeDocument/2006/relationships/hyperlink" Target="#PAGOS!A1"/></Relationships>
</file>

<file path=xl/drawings/_rels/drawing4.xml.rels><?xml version="1.0" encoding="UTF-8" standalone="yes"?>
<Relationships xmlns="http://schemas.openxmlformats.org/package/2006/relationships"><Relationship Id="rId3" Type="http://schemas.openxmlformats.org/officeDocument/2006/relationships/hyperlink" Target="#ABOGADOS!A1"/><Relationship Id="rId7" Type="http://schemas.openxmlformats.org/officeDocument/2006/relationships/hyperlink" Target="#PREJUDICIALES!A1"/><Relationship Id="rId2" Type="http://schemas.openxmlformats.org/officeDocument/2006/relationships/hyperlink" Target="#ARBITRAMENTOS!A1"/><Relationship Id="rId1" Type="http://schemas.openxmlformats.org/officeDocument/2006/relationships/hyperlink" Target="#Principal!A1"/><Relationship Id="rId6" Type="http://schemas.openxmlformats.org/officeDocument/2006/relationships/hyperlink" Target="#'COMITES DE CONCILIACION'!A1"/><Relationship Id="rId5" Type="http://schemas.openxmlformats.org/officeDocument/2006/relationships/hyperlink" Target="#PAGOS!A1"/><Relationship Id="rId4" Type="http://schemas.openxmlformats.org/officeDocument/2006/relationships/hyperlink" Target="#USUARIOS!A1"/></Relationships>
</file>

<file path=xl/drawings/_rels/drawing5.xml.rels><?xml version="1.0" encoding="UTF-8" standalone="yes"?>
<Relationships xmlns="http://schemas.openxmlformats.org/package/2006/relationships"><Relationship Id="rId3" Type="http://schemas.openxmlformats.org/officeDocument/2006/relationships/hyperlink" Target="#ABOGADOS!A1"/><Relationship Id="rId7" Type="http://schemas.openxmlformats.org/officeDocument/2006/relationships/hyperlink" Target="#'COMITES DE CONCILIACION'!A1"/><Relationship Id="rId2" Type="http://schemas.openxmlformats.org/officeDocument/2006/relationships/hyperlink" Target="#ARBITRAMENTOS!A1"/><Relationship Id="rId1" Type="http://schemas.openxmlformats.org/officeDocument/2006/relationships/hyperlink" Target="#Principal!A1"/><Relationship Id="rId6" Type="http://schemas.openxmlformats.org/officeDocument/2006/relationships/hyperlink" Target="#PAGOS!A1"/><Relationship Id="rId5" Type="http://schemas.openxmlformats.org/officeDocument/2006/relationships/hyperlink" Target="#USUARIOS!A1"/><Relationship Id="rId4" Type="http://schemas.openxmlformats.org/officeDocument/2006/relationships/hyperlink" Target="#JUDICIALES!A1"/></Relationships>
</file>

<file path=xl/drawings/_rels/drawing6.xml.rels><?xml version="1.0" encoding="UTF-8" standalone="yes"?>
<Relationships xmlns="http://schemas.openxmlformats.org/package/2006/relationships"><Relationship Id="rId3" Type="http://schemas.openxmlformats.org/officeDocument/2006/relationships/hyperlink" Target="#ABOGADOS!A1"/><Relationship Id="rId7" Type="http://schemas.openxmlformats.org/officeDocument/2006/relationships/hyperlink" Target="#'COMITES DE CONCILIACION'!A1"/><Relationship Id="rId2" Type="http://schemas.openxmlformats.org/officeDocument/2006/relationships/hyperlink" Target="#PREJUDICIALES!A1"/><Relationship Id="rId1" Type="http://schemas.openxmlformats.org/officeDocument/2006/relationships/hyperlink" Target="#Principal!A1"/><Relationship Id="rId6" Type="http://schemas.openxmlformats.org/officeDocument/2006/relationships/hyperlink" Target="#PAGOS!A1"/><Relationship Id="rId5" Type="http://schemas.openxmlformats.org/officeDocument/2006/relationships/hyperlink" Target="#USUARIOS!A1"/><Relationship Id="rId4" Type="http://schemas.openxmlformats.org/officeDocument/2006/relationships/hyperlink" Target="#JUDICIALES!A1"/></Relationships>
</file>

<file path=xl/drawings/_rels/drawing7.xml.rels><?xml version="1.0" encoding="UTF-8" standalone="yes"?>
<Relationships xmlns="http://schemas.openxmlformats.org/package/2006/relationships"><Relationship Id="rId3" Type="http://schemas.openxmlformats.org/officeDocument/2006/relationships/hyperlink" Target="#JUDICIALES!A1"/><Relationship Id="rId7" Type="http://schemas.openxmlformats.org/officeDocument/2006/relationships/hyperlink" Target="#PAGOS!A1"/><Relationship Id="rId2" Type="http://schemas.openxmlformats.org/officeDocument/2006/relationships/hyperlink" Target="#ARBITRAMENTOS!A1"/><Relationship Id="rId1" Type="http://schemas.openxmlformats.org/officeDocument/2006/relationships/hyperlink" Target="#PREJUDICIALES!A1"/><Relationship Id="rId6" Type="http://schemas.openxmlformats.org/officeDocument/2006/relationships/hyperlink" Target="#ABOGADOS!A1"/><Relationship Id="rId5" Type="http://schemas.openxmlformats.org/officeDocument/2006/relationships/hyperlink" Target="#USUARIOS!A1"/><Relationship Id="rId4" Type="http://schemas.openxmlformats.org/officeDocument/2006/relationships/hyperlink" Target="#Principal!A1"/></Relationships>
</file>

<file path=xl/drawings/_rels/drawing8.xml.rels><?xml version="1.0" encoding="UTF-8" standalone="yes"?>
<Relationships xmlns="http://schemas.openxmlformats.org/package/2006/relationships"><Relationship Id="rId3" Type="http://schemas.openxmlformats.org/officeDocument/2006/relationships/hyperlink" Target="#JUDICIALES!A1"/><Relationship Id="rId7" Type="http://schemas.openxmlformats.org/officeDocument/2006/relationships/hyperlink" Target="#'COMITES DE CONCILIACION'!A1"/><Relationship Id="rId2" Type="http://schemas.openxmlformats.org/officeDocument/2006/relationships/hyperlink" Target="#ARBITRAMENTOS!A1"/><Relationship Id="rId1" Type="http://schemas.openxmlformats.org/officeDocument/2006/relationships/hyperlink" Target="#PREJUDICIALES!A1"/><Relationship Id="rId6" Type="http://schemas.openxmlformats.org/officeDocument/2006/relationships/hyperlink" Target="#ABOGADOS!A1"/><Relationship Id="rId5" Type="http://schemas.openxmlformats.org/officeDocument/2006/relationships/hyperlink" Target="#USUARIOS!A1"/><Relationship Id="rId4" Type="http://schemas.openxmlformats.org/officeDocument/2006/relationships/hyperlink" Target="#Principal!A1"/></Relationships>
</file>

<file path=xl/drawings/_rels/drawing9.xml.rels><?xml version="1.0" encoding="UTF-8" standalone="yes"?>
<Relationships xmlns="http://schemas.openxmlformats.org/package/2006/relationships"><Relationship Id="rId1" Type="http://schemas.openxmlformats.org/officeDocument/2006/relationships/hyperlink" Target="#Principal!A1"/></Relationships>
</file>

<file path=xl/drawings/drawing1.xml><?xml version="1.0" encoding="utf-8"?>
<xdr:wsDr xmlns:xdr="http://schemas.openxmlformats.org/drawingml/2006/spreadsheetDrawing" xmlns:a="http://schemas.openxmlformats.org/drawingml/2006/main">
  <xdr:twoCellAnchor>
    <xdr:from>
      <xdr:col>9</xdr:col>
      <xdr:colOff>476249</xdr:colOff>
      <xdr:row>8</xdr:row>
      <xdr:rowOff>161924</xdr:rowOff>
    </xdr:from>
    <xdr:to>
      <xdr:col>11</xdr:col>
      <xdr:colOff>752249</xdr:colOff>
      <xdr:row>11</xdr:row>
      <xdr:rowOff>22424</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00000000-0008-0000-0000-000003000000}"/>
            </a:ext>
          </a:extLst>
        </xdr:cNvPr>
        <xdr:cNvSpPr/>
      </xdr:nvSpPr>
      <xdr:spPr>
        <a:xfrm>
          <a:off x="7334249" y="1904999"/>
          <a:ext cx="1800000" cy="432000"/>
        </a:xfrm>
        <a:prstGeom prst="roundRect">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Prejudiciales</a:t>
          </a:r>
        </a:p>
      </xdr:txBody>
    </xdr:sp>
    <xdr:clientData/>
  </xdr:twoCellAnchor>
  <xdr:twoCellAnchor>
    <xdr:from>
      <xdr:col>1</xdr:col>
      <xdr:colOff>628649</xdr:colOff>
      <xdr:row>11</xdr:row>
      <xdr:rowOff>180974</xdr:rowOff>
    </xdr:from>
    <xdr:to>
      <xdr:col>4</xdr:col>
      <xdr:colOff>142649</xdr:colOff>
      <xdr:row>14</xdr:row>
      <xdr:rowOff>41474</xdr:rowOff>
    </xdr:to>
    <xdr:sp macro="" textlink="">
      <xdr:nvSpPr>
        <xdr:cNvPr id="4" name="Rectángulo: esquinas redondeadas 3">
          <a:hlinkClick xmlns:r="http://schemas.openxmlformats.org/officeDocument/2006/relationships" r:id="rId2"/>
          <a:extLst>
            <a:ext uri="{FF2B5EF4-FFF2-40B4-BE49-F238E27FC236}">
              <a16:creationId xmlns:a16="http://schemas.microsoft.com/office/drawing/2014/main" id="{00000000-0008-0000-0000-000004000000}"/>
            </a:ext>
          </a:extLst>
        </xdr:cNvPr>
        <xdr:cNvSpPr/>
      </xdr:nvSpPr>
      <xdr:spPr>
        <a:xfrm>
          <a:off x="1390649" y="2495549"/>
          <a:ext cx="1800000" cy="432000"/>
        </a:xfrm>
        <a:prstGeom prst="roundRect">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Arbitrales</a:t>
          </a:r>
        </a:p>
      </xdr:txBody>
    </xdr:sp>
    <xdr:clientData/>
  </xdr:twoCellAnchor>
  <xdr:twoCellAnchor>
    <xdr:from>
      <xdr:col>7</xdr:col>
      <xdr:colOff>57149</xdr:colOff>
      <xdr:row>8</xdr:row>
      <xdr:rowOff>161924</xdr:rowOff>
    </xdr:from>
    <xdr:to>
      <xdr:col>9</xdr:col>
      <xdr:colOff>333149</xdr:colOff>
      <xdr:row>11</xdr:row>
      <xdr:rowOff>22424</xdr:rowOff>
    </xdr:to>
    <xdr:sp macro="" textlink="">
      <xdr:nvSpPr>
        <xdr:cNvPr id="5" name="Rectángulo: esquinas redondeadas 4">
          <a:hlinkClick xmlns:r="http://schemas.openxmlformats.org/officeDocument/2006/relationships" r:id="rId3"/>
          <a:extLst>
            <a:ext uri="{FF2B5EF4-FFF2-40B4-BE49-F238E27FC236}">
              <a16:creationId xmlns:a16="http://schemas.microsoft.com/office/drawing/2014/main" id="{00000000-0008-0000-0000-000005000000}"/>
            </a:ext>
          </a:extLst>
        </xdr:cNvPr>
        <xdr:cNvSpPr/>
      </xdr:nvSpPr>
      <xdr:spPr>
        <a:xfrm>
          <a:off x="5391149" y="1790699"/>
          <a:ext cx="1800000" cy="432000"/>
        </a:xfrm>
        <a:prstGeom prst="roundRect">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Procesos</a:t>
          </a:r>
          <a:r>
            <a:rPr lang="es-CO" sz="1400" baseline="0">
              <a:solidFill>
                <a:schemeClr val="tx1"/>
              </a:solidFill>
            </a:rPr>
            <a:t> judiciales</a:t>
          </a:r>
          <a:endParaRPr lang="es-CO" sz="1400">
            <a:solidFill>
              <a:schemeClr val="tx1"/>
            </a:solidFill>
          </a:endParaRPr>
        </a:p>
      </xdr:txBody>
    </xdr:sp>
    <xdr:clientData/>
  </xdr:twoCellAnchor>
  <xdr:twoCellAnchor>
    <xdr:from>
      <xdr:col>1</xdr:col>
      <xdr:colOff>647699</xdr:colOff>
      <xdr:row>8</xdr:row>
      <xdr:rowOff>161924</xdr:rowOff>
    </xdr:from>
    <xdr:to>
      <xdr:col>4</xdr:col>
      <xdr:colOff>161699</xdr:colOff>
      <xdr:row>11</xdr:row>
      <xdr:rowOff>22424</xdr:rowOff>
    </xdr:to>
    <xdr:sp macro="" textlink="">
      <xdr:nvSpPr>
        <xdr:cNvPr id="6" name="Rectángulo: esquinas redondeadas 5">
          <a:hlinkClick xmlns:r="http://schemas.openxmlformats.org/officeDocument/2006/relationships" r:id="rId4"/>
          <a:extLst>
            <a:ext uri="{FF2B5EF4-FFF2-40B4-BE49-F238E27FC236}">
              <a16:creationId xmlns:a16="http://schemas.microsoft.com/office/drawing/2014/main" id="{00000000-0008-0000-0000-000006000000}"/>
            </a:ext>
          </a:extLst>
        </xdr:cNvPr>
        <xdr:cNvSpPr/>
      </xdr:nvSpPr>
      <xdr:spPr>
        <a:xfrm>
          <a:off x="1409699" y="1790699"/>
          <a:ext cx="1800000" cy="432000"/>
        </a:xfrm>
        <a:prstGeom prst="roundRect">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Usuarios</a:t>
          </a:r>
        </a:p>
      </xdr:txBody>
    </xdr:sp>
    <xdr:clientData/>
  </xdr:twoCellAnchor>
  <xdr:twoCellAnchor>
    <xdr:from>
      <xdr:col>4</xdr:col>
      <xdr:colOff>352424</xdr:colOff>
      <xdr:row>8</xdr:row>
      <xdr:rowOff>171449</xdr:rowOff>
    </xdr:from>
    <xdr:to>
      <xdr:col>6</xdr:col>
      <xdr:colOff>628424</xdr:colOff>
      <xdr:row>11</xdr:row>
      <xdr:rowOff>31949</xdr:rowOff>
    </xdr:to>
    <xdr:sp macro="" textlink="">
      <xdr:nvSpPr>
        <xdr:cNvPr id="7" name="Rectángulo: esquinas redondeadas 6">
          <a:hlinkClick xmlns:r="http://schemas.openxmlformats.org/officeDocument/2006/relationships" r:id="rId5"/>
          <a:extLst>
            <a:ext uri="{FF2B5EF4-FFF2-40B4-BE49-F238E27FC236}">
              <a16:creationId xmlns:a16="http://schemas.microsoft.com/office/drawing/2014/main" id="{00000000-0008-0000-0000-000007000000}"/>
            </a:ext>
          </a:extLst>
        </xdr:cNvPr>
        <xdr:cNvSpPr/>
      </xdr:nvSpPr>
      <xdr:spPr>
        <a:xfrm>
          <a:off x="3400424" y="1800224"/>
          <a:ext cx="1800000" cy="432000"/>
        </a:xfrm>
        <a:prstGeom prst="roundRect">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Abogados</a:t>
          </a:r>
        </a:p>
      </xdr:txBody>
    </xdr:sp>
    <xdr:clientData/>
  </xdr:twoCellAnchor>
  <xdr:twoCellAnchor>
    <xdr:from>
      <xdr:col>7</xdr:col>
      <xdr:colOff>76199</xdr:colOff>
      <xdr:row>11</xdr:row>
      <xdr:rowOff>171449</xdr:rowOff>
    </xdr:from>
    <xdr:to>
      <xdr:col>9</xdr:col>
      <xdr:colOff>352199</xdr:colOff>
      <xdr:row>14</xdr:row>
      <xdr:rowOff>31949</xdr:rowOff>
    </xdr:to>
    <xdr:sp macro="" textlink="">
      <xdr:nvSpPr>
        <xdr:cNvPr id="9" name="Rectángulo: esquinas redondeadas 8">
          <a:hlinkClick xmlns:r="http://schemas.openxmlformats.org/officeDocument/2006/relationships" r:id="rId6"/>
          <a:extLst>
            <a:ext uri="{FF2B5EF4-FFF2-40B4-BE49-F238E27FC236}">
              <a16:creationId xmlns:a16="http://schemas.microsoft.com/office/drawing/2014/main" id="{00000000-0008-0000-0000-000009000000}"/>
            </a:ext>
          </a:extLst>
        </xdr:cNvPr>
        <xdr:cNvSpPr/>
      </xdr:nvSpPr>
      <xdr:spPr>
        <a:xfrm>
          <a:off x="5410199" y="2486024"/>
          <a:ext cx="1800000" cy="432000"/>
        </a:xfrm>
        <a:prstGeom prst="roundRect">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Pagos</a:t>
          </a:r>
        </a:p>
      </xdr:txBody>
    </xdr:sp>
    <xdr:clientData/>
  </xdr:twoCellAnchor>
  <xdr:twoCellAnchor>
    <xdr:from>
      <xdr:col>9</xdr:col>
      <xdr:colOff>495299</xdr:colOff>
      <xdr:row>11</xdr:row>
      <xdr:rowOff>142874</xdr:rowOff>
    </xdr:from>
    <xdr:to>
      <xdr:col>12</xdr:col>
      <xdr:colOff>0</xdr:colOff>
      <xdr:row>14</xdr:row>
      <xdr:rowOff>3374</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7353299" y="2457449"/>
          <a:ext cx="1800000" cy="432000"/>
        </a:xfrm>
        <a:prstGeom prst="roundRect">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t>Ver resultado</a:t>
          </a:r>
        </a:p>
      </xdr:txBody>
    </xdr:sp>
    <xdr:clientData/>
  </xdr:twoCellAnchor>
  <xdr:twoCellAnchor>
    <xdr:from>
      <xdr:col>4</xdr:col>
      <xdr:colOff>342899</xdr:colOff>
      <xdr:row>11</xdr:row>
      <xdr:rowOff>171448</xdr:rowOff>
    </xdr:from>
    <xdr:to>
      <xdr:col>6</xdr:col>
      <xdr:colOff>618899</xdr:colOff>
      <xdr:row>14</xdr:row>
      <xdr:rowOff>28575</xdr:rowOff>
    </xdr:to>
    <xdr:sp macro="" textlink="">
      <xdr:nvSpPr>
        <xdr:cNvPr id="2" name="Rectángulo: esquinas redondeadas 1">
          <a:hlinkClick xmlns:r="http://schemas.openxmlformats.org/officeDocument/2006/relationships" r:id="rId8"/>
          <a:extLst>
            <a:ext uri="{FF2B5EF4-FFF2-40B4-BE49-F238E27FC236}">
              <a16:creationId xmlns:a16="http://schemas.microsoft.com/office/drawing/2014/main" id="{FD9F4C03-1F27-4347-92A1-D0F1385D432E}"/>
            </a:ext>
          </a:extLst>
        </xdr:cNvPr>
        <xdr:cNvSpPr/>
      </xdr:nvSpPr>
      <xdr:spPr>
        <a:xfrm>
          <a:off x="3390899" y="2486023"/>
          <a:ext cx="1800000" cy="428627"/>
        </a:xfrm>
        <a:prstGeom prst="roundRect">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tIns="0" bIns="0" rtlCol="0" anchor="ctr"/>
        <a:lstStyle/>
        <a:p>
          <a:pPr algn="ctr"/>
          <a:r>
            <a:rPr lang="es-CO" sz="1400">
              <a:solidFill>
                <a:schemeClr val="tx1"/>
              </a:solidFill>
            </a:rPr>
            <a:t>Comites</a:t>
          </a:r>
          <a:r>
            <a:rPr lang="es-CO" sz="1400" baseline="0">
              <a:solidFill>
                <a:schemeClr val="tx1"/>
              </a:solidFill>
            </a:rPr>
            <a:t> de Conciliación</a:t>
          </a:r>
          <a:endParaRPr lang="es-CO" sz="1400">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1530742</xdr:colOff>
      <xdr:row>1</xdr:row>
      <xdr:rowOff>38208</xdr:rowOff>
    </xdr:from>
    <xdr:to>
      <xdr:col>6</xdr:col>
      <xdr:colOff>958719</xdr:colOff>
      <xdr:row>3</xdr:row>
      <xdr:rowOff>74917</xdr:rowOff>
    </xdr:to>
    <xdr:sp macro="" textlink="">
      <xdr:nvSpPr>
        <xdr:cNvPr id="11" name="Rectángulo: esquinas redondeadas 10">
          <a:hlinkClick xmlns:r="http://schemas.openxmlformats.org/officeDocument/2006/relationships" r:id="rId1"/>
          <a:extLst>
            <a:ext uri="{FF2B5EF4-FFF2-40B4-BE49-F238E27FC236}">
              <a16:creationId xmlns:a16="http://schemas.microsoft.com/office/drawing/2014/main" id="{00000000-0008-0000-0100-00000B000000}"/>
            </a:ext>
          </a:extLst>
        </xdr:cNvPr>
        <xdr:cNvSpPr/>
      </xdr:nvSpPr>
      <xdr:spPr>
        <a:xfrm>
          <a:off x="10798888" y="230848"/>
          <a:ext cx="1440000" cy="421990"/>
        </a:xfrm>
        <a:prstGeom prst="roundRect">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bg1"/>
              </a:solidFill>
            </a:rPr>
            <a:t>Ir a inicio</a:t>
          </a:r>
        </a:p>
      </xdr:txBody>
    </xdr:sp>
    <xdr:clientData/>
  </xdr:twoCellAnchor>
  <xdr:twoCellAnchor>
    <xdr:from>
      <xdr:col>3</xdr:col>
      <xdr:colOff>1474117</xdr:colOff>
      <xdr:row>1</xdr:row>
      <xdr:rowOff>55761</xdr:rowOff>
    </xdr:from>
    <xdr:to>
      <xdr:col>4</xdr:col>
      <xdr:colOff>1110882</xdr:colOff>
      <xdr:row>3</xdr:row>
      <xdr:rowOff>61005</xdr:rowOff>
    </xdr:to>
    <xdr:sp macro="" textlink="">
      <xdr:nvSpPr>
        <xdr:cNvPr id="2" name="Rectángulo: esquinas redondeadas 1">
          <a:hlinkClick xmlns:r="http://schemas.openxmlformats.org/officeDocument/2006/relationships" r:id="rId2"/>
          <a:extLst>
            <a:ext uri="{FF2B5EF4-FFF2-40B4-BE49-F238E27FC236}">
              <a16:creationId xmlns:a16="http://schemas.microsoft.com/office/drawing/2014/main" id="{877EA62A-F502-471A-AEA1-A644C0899C08}"/>
            </a:ext>
          </a:extLst>
        </xdr:cNvPr>
        <xdr:cNvSpPr/>
      </xdr:nvSpPr>
      <xdr:spPr>
        <a:xfrm>
          <a:off x="5080774" y="248401"/>
          <a:ext cx="1466850" cy="390525"/>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Arbitrales</a:t>
          </a:r>
        </a:p>
      </xdr:txBody>
    </xdr:sp>
    <xdr:clientData/>
  </xdr:twoCellAnchor>
  <xdr:twoCellAnchor>
    <xdr:from>
      <xdr:col>4</xdr:col>
      <xdr:colOff>2787281</xdr:colOff>
      <xdr:row>1</xdr:row>
      <xdr:rowOff>36712</xdr:rowOff>
    </xdr:from>
    <xdr:to>
      <xdr:col>5</xdr:col>
      <xdr:colOff>395877</xdr:colOff>
      <xdr:row>3</xdr:row>
      <xdr:rowOff>70531</xdr:rowOff>
    </xdr:to>
    <xdr:sp macro="" textlink="">
      <xdr:nvSpPr>
        <xdr:cNvPr id="3" name="Rectángulo: esquinas redondeadas 2">
          <a:hlinkClick xmlns:r="http://schemas.openxmlformats.org/officeDocument/2006/relationships" r:id="rId3"/>
          <a:extLst>
            <a:ext uri="{FF2B5EF4-FFF2-40B4-BE49-F238E27FC236}">
              <a16:creationId xmlns:a16="http://schemas.microsoft.com/office/drawing/2014/main" id="{2005240D-65D6-43D9-8969-9495B9F6F1F6}"/>
            </a:ext>
          </a:extLst>
        </xdr:cNvPr>
        <xdr:cNvSpPr/>
      </xdr:nvSpPr>
      <xdr:spPr>
        <a:xfrm>
          <a:off x="8224023" y="229352"/>
          <a:ext cx="1440000" cy="419100"/>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Pagos</a:t>
          </a:r>
        </a:p>
      </xdr:txBody>
    </xdr:sp>
    <xdr:clientData/>
  </xdr:twoCellAnchor>
  <xdr:twoCellAnchor>
    <xdr:from>
      <xdr:col>4</xdr:col>
      <xdr:colOff>1244233</xdr:colOff>
      <xdr:row>1</xdr:row>
      <xdr:rowOff>55762</xdr:rowOff>
    </xdr:from>
    <xdr:to>
      <xdr:col>4</xdr:col>
      <xdr:colOff>2634885</xdr:colOff>
      <xdr:row>3</xdr:row>
      <xdr:rowOff>70532</xdr:rowOff>
    </xdr:to>
    <xdr:sp macro="" textlink="">
      <xdr:nvSpPr>
        <xdr:cNvPr id="4" name="Rectángulo: esquinas redondeadas 3">
          <a:hlinkClick xmlns:r="http://schemas.openxmlformats.org/officeDocument/2006/relationships" r:id="rId4"/>
          <a:extLst>
            <a:ext uri="{FF2B5EF4-FFF2-40B4-BE49-F238E27FC236}">
              <a16:creationId xmlns:a16="http://schemas.microsoft.com/office/drawing/2014/main" id="{6EADFEE6-3FE8-4BF4-9ADC-203BBC77B387}"/>
            </a:ext>
          </a:extLst>
        </xdr:cNvPr>
        <xdr:cNvSpPr/>
      </xdr:nvSpPr>
      <xdr:spPr>
        <a:xfrm>
          <a:off x="6680975" y="248402"/>
          <a:ext cx="1390652" cy="400051"/>
        </a:xfrm>
        <a:prstGeom prst="roundRect">
          <a:avLst/>
        </a:prstGeom>
        <a:solidFill>
          <a:srgbClr val="70AD47">
            <a:lumMod val="40000"/>
            <a:lumOff val="60000"/>
          </a:srgbClr>
        </a:solidFill>
        <a:ln w="12700" cap="flat" cmpd="sng" algn="ctr">
          <a:noFill/>
          <a:prstDash val="solid"/>
          <a:miter lim="800000"/>
        </a:ln>
        <a:effectLst/>
      </xdr:spPr>
      <xdr:txBody>
        <a:bodyPr vertOverflow="overflow" horzOverflow="overflow" tIns="0" r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Comites de Conciliacion</a:t>
          </a:r>
        </a:p>
      </xdr:txBody>
    </xdr:sp>
    <xdr:clientData/>
  </xdr:twoCellAnchor>
  <xdr:twoCellAnchor>
    <xdr:from>
      <xdr:col>2</xdr:col>
      <xdr:colOff>781253</xdr:colOff>
      <xdr:row>1</xdr:row>
      <xdr:rowOff>55762</xdr:rowOff>
    </xdr:from>
    <xdr:to>
      <xdr:col>3</xdr:col>
      <xdr:colOff>1359817</xdr:colOff>
      <xdr:row>3</xdr:row>
      <xdr:rowOff>61006</xdr:rowOff>
    </xdr:to>
    <xdr:sp macro="" textlink="">
      <xdr:nvSpPr>
        <xdr:cNvPr id="5" name="Rectángulo: esquinas redondeadas 4">
          <a:hlinkClick xmlns:r="http://schemas.openxmlformats.org/officeDocument/2006/relationships" r:id="rId5"/>
          <a:extLst>
            <a:ext uri="{FF2B5EF4-FFF2-40B4-BE49-F238E27FC236}">
              <a16:creationId xmlns:a16="http://schemas.microsoft.com/office/drawing/2014/main" id="{897D9E83-F333-43D1-921D-C10762B93A3D}"/>
            </a:ext>
          </a:extLst>
        </xdr:cNvPr>
        <xdr:cNvSpPr/>
      </xdr:nvSpPr>
      <xdr:spPr>
        <a:xfrm>
          <a:off x="3499624" y="248402"/>
          <a:ext cx="1466850" cy="390525"/>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Prejudiciales</a:t>
          </a:r>
        </a:p>
      </xdr:txBody>
    </xdr:sp>
    <xdr:clientData/>
  </xdr:twoCellAnchor>
  <xdr:twoCellAnchor>
    <xdr:from>
      <xdr:col>1</xdr:col>
      <xdr:colOff>1551826</xdr:colOff>
      <xdr:row>1</xdr:row>
      <xdr:rowOff>32107</xdr:rowOff>
    </xdr:from>
    <xdr:to>
      <xdr:col>2</xdr:col>
      <xdr:colOff>701545</xdr:colOff>
      <xdr:row>3</xdr:row>
      <xdr:rowOff>46876</xdr:rowOff>
    </xdr:to>
    <xdr:sp macro="" textlink="">
      <xdr:nvSpPr>
        <xdr:cNvPr id="6" name="Rectángulo: esquinas redondeadas 5">
          <a:hlinkClick xmlns:r="http://schemas.openxmlformats.org/officeDocument/2006/relationships" r:id="rId6"/>
          <a:extLst>
            <a:ext uri="{FF2B5EF4-FFF2-40B4-BE49-F238E27FC236}">
              <a16:creationId xmlns:a16="http://schemas.microsoft.com/office/drawing/2014/main" id="{66D5E870-65A9-4D13-9312-2BFD0FABC106}"/>
            </a:ext>
          </a:extLst>
        </xdr:cNvPr>
        <xdr:cNvSpPr/>
      </xdr:nvSpPr>
      <xdr:spPr>
        <a:xfrm>
          <a:off x="1979916" y="224747"/>
          <a:ext cx="1440000" cy="400050"/>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Judiciales</a:t>
          </a:r>
        </a:p>
      </xdr:txBody>
    </xdr:sp>
    <xdr:clientData/>
  </xdr:twoCellAnchor>
  <xdr:twoCellAnchor>
    <xdr:from>
      <xdr:col>1</xdr:col>
      <xdr:colOff>10702</xdr:colOff>
      <xdr:row>1</xdr:row>
      <xdr:rowOff>32107</xdr:rowOff>
    </xdr:from>
    <xdr:to>
      <xdr:col>1</xdr:col>
      <xdr:colOff>1450702</xdr:colOff>
      <xdr:row>3</xdr:row>
      <xdr:rowOff>46876</xdr:rowOff>
    </xdr:to>
    <xdr:sp macro="" textlink="">
      <xdr:nvSpPr>
        <xdr:cNvPr id="14" name="Rectángulo: esquinas redondeadas 13">
          <a:hlinkClick xmlns:r="http://schemas.openxmlformats.org/officeDocument/2006/relationships" r:id="rId7"/>
          <a:extLst>
            <a:ext uri="{FF2B5EF4-FFF2-40B4-BE49-F238E27FC236}">
              <a16:creationId xmlns:a16="http://schemas.microsoft.com/office/drawing/2014/main" id="{C2033EB4-4152-47B6-9791-578C57D18BDF}"/>
            </a:ext>
          </a:extLst>
        </xdr:cNvPr>
        <xdr:cNvSpPr/>
      </xdr:nvSpPr>
      <xdr:spPr>
        <a:xfrm>
          <a:off x="438792" y="224747"/>
          <a:ext cx="1440000" cy="400050"/>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Abogados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25329</xdr:colOff>
      <xdr:row>1</xdr:row>
      <xdr:rowOff>122778</xdr:rowOff>
    </xdr:from>
    <xdr:to>
      <xdr:col>7</xdr:col>
      <xdr:colOff>1551264</xdr:colOff>
      <xdr:row>4</xdr:row>
      <xdr:rowOff>0</xdr:rowOff>
    </xdr:to>
    <xdr:sp macro="" textlink="">
      <xdr:nvSpPr>
        <xdr:cNvPr id="5" name="Rectángulo: esquinas redondeadas 4">
          <a:hlinkClick xmlns:r="http://schemas.openxmlformats.org/officeDocument/2006/relationships" r:id="rId1"/>
          <a:extLst>
            <a:ext uri="{FF2B5EF4-FFF2-40B4-BE49-F238E27FC236}">
              <a16:creationId xmlns:a16="http://schemas.microsoft.com/office/drawing/2014/main" id="{00000000-0008-0000-0200-000005000000}"/>
            </a:ext>
          </a:extLst>
        </xdr:cNvPr>
        <xdr:cNvSpPr/>
      </xdr:nvSpPr>
      <xdr:spPr>
        <a:xfrm>
          <a:off x="11518131" y="321652"/>
          <a:ext cx="1525935" cy="442441"/>
        </a:xfrm>
        <a:prstGeom prst="roundRect">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bg1"/>
              </a:solidFill>
            </a:rPr>
            <a:t>Ir a inicio</a:t>
          </a:r>
        </a:p>
      </xdr:txBody>
    </xdr:sp>
    <xdr:clientData/>
  </xdr:twoCellAnchor>
  <xdr:twoCellAnchor>
    <xdr:from>
      <xdr:col>3</xdr:col>
      <xdr:colOff>594632</xdr:colOff>
      <xdr:row>1</xdr:row>
      <xdr:rowOff>144653</xdr:rowOff>
    </xdr:from>
    <xdr:to>
      <xdr:col>4</xdr:col>
      <xdr:colOff>669367</xdr:colOff>
      <xdr:row>3</xdr:row>
      <xdr:rowOff>158365</xdr:rowOff>
    </xdr:to>
    <xdr:sp macro="" textlink="">
      <xdr:nvSpPr>
        <xdr:cNvPr id="8" name="Rectángulo: esquinas redondeadas 7">
          <a:hlinkClick xmlns:r="http://schemas.openxmlformats.org/officeDocument/2006/relationships" r:id="rId2"/>
          <a:extLst>
            <a:ext uri="{FF2B5EF4-FFF2-40B4-BE49-F238E27FC236}">
              <a16:creationId xmlns:a16="http://schemas.microsoft.com/office/drawing/2014/main" id="{0A060D6A-93C7-4A05-B579-6EB9ADA7B7D5}"/>
            </a:ext>
          </a:extLst>
        </xdr:cNvPr>
        <xdr:cNvSpPr/>
      </xdr:nvSpPr>
      <xdr:spPr>
        <a:xfrm>
          <a:off x="5692077" y="343527"/>
          <a:ext cx="1466850" cy="390525"/>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Arbitrales</a:t>
          </a:r>
        </a:p>
      </xdr:txBody>
    </xdr:sp>
    <xdr:clientData/>
  </xdr:twoCellAnchor>
  <xdr:twoCellAnchor>
    <xdr:from>
      <xdr:col>1</xdr:col>
      <xdr:colOff>753626</xdr:colOff>
      <xdr:row>1</xdr:row>
      <xdr:rowOff>125604</xdr:rowOff>
    </xdr:from>
    <xdr:to>
      <xdr:col>2</xdr:col>
      <xdr:colOff>1429533</xdr:colOff>
      <xdr:row>3</xdr:row>
      <xdr:rowOff>148841</xdr:rowOff>
    </xdr:to>
    <xdr:sp macro="" textlink="">
      <xdr:nvSpPr>
        <xdr:cNvPr id="9" name="Rectángulo: esquinas redondeadas 8">
          <a:hlinkClick xmlns:r="http://schemas.openxmlformats.org/officeDocument/2006/relationships" r:id="rId3"/>
          <a:extLst>
            <a:ext uri="{FF2B5EF4-FFF2-40B4-BE49-F238E27FC236}">
              <a16:creationId xmlns:a16="http://schemas.microsoft.com/office/drawing/2014/main" id="{9992DAE2-146A-4C79-826B-0EE6C06D8B7F}"/>
            </a:ext>
          </a:extLst>
        </xdr:cNvPr>
        <xdr:cNvSpPr/>
      </xdr:nvSpPr>
      <xdr:spPr>
        <a:xfrm>
          <a:off x="1015302" y="324478"/>
          <a:ext cx="1440000" cy="400050"/>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Usuarios</a:t>
          </a:r>
        </a:p>
      </xdr:txBody>
    </xdr:sp>
    <xdr:clientData/>
  </xdr:twoCellAnchor>
  <xdr:twoCellAnchor>
    <xdr:from>
      <xdr:col>6</xdr:col>
      <xdr:colOff>545436</xdr:colOff>
      <xdr:row>1</xdr:row>
      <xdr:rowOff>125604</xdr:rowOff>
    </xdr:from>
    <xdr:to>
      <xdr:col>6</xdr:col>
      <xdr:colOff>1985436</xdr:colOff>
      <xdr:row>3</xdr:row>
      <xdr:rowOff>167891</xdr:rowOff>
    </xdr:to>
    <xdr:sp macro="" textlink="">
      <xdr:nvSpPr>
        <xdr:cNvPr id="10" name="Rectángulo: esquinas redondeadas 9">
          <a:hlinkClick xmlns:r="http://schemas.openxmlformats.org/officeDocument/2006/relationships" r:id="rId4"/>
          <a:extLst>
            <a:ext uri="{FF2B5EF4-FFF2-40B4-BE49-F238E27FC236}">
              <a16:creationId xmlns:a16="http://schemas.microsoft.com/office/drawing/2014/main" id="{C02F964D-C783-4704-98F8-B674A1BC8528}"/>
            </a:ext>
          </a:extLst>
        </xdr:cNvPr>
        <xdr:cNvSpPr/>
      </xdr:nvSpPr>
      <xdr:spPr>
        <a:xfrm>
          <a:off x="8835326" y="324478"/>
          <a:ext cx="1440000" cy="419100"/>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Pagos</a:t>
          </a:r>
        </a:p>
      </xdr:txBody>
    </xdr:sp>
    <xdr:clientData/>
  </xdr:twoCellAnchor>
  <xdr:twoCellAnchor>
    <xdr:from>
      <xdr:col>4</xdr:col>
      <xdr:colOff>802718</xdr:colOff>
      <xdr:row>1</xdr:row>
      <xdr:rowOff>144654</xdr:rowOff>
    </xdr:from>
    <xdr:to>
      <xdr:col>6</xdr:col>
      <xdr:colOff>393040</xdr:colOff>
      <xdr:row>3</xdr:row>
      <xdr:rowOff>167892</xdr:rowOff>
    </xdr:to>
    <xdr:sp macro="" textlink="">
      <xdr:nvSpPr>
        <xdr:cNvPr id="11" name="Rectángulo: esquinas redondeadas 10">
          <a:hlinkClick xmlns:r="http://schemas.openxmlformats.org/officeDocument/2006/relationships" r:id="rId5"/>
          <a:extLst>
            <a:ext uri="{FF2B5EF4-FFF2-40B4-BE49-F238E27FC236}">
              <a16:creationId xmlns:a16="http://schemas.microsoft.com/office/drawing/2014/main" id="{7286B60D-E563-42E3-B3E0-09882B9B4919}"/>
            </a:ext>
          </a:extLst>
        </xdr:cNvPr>
        <xdr:cNvSpPr/>
      </xdr:nvSpPr>
      <xdr:spPr>
        <a:xfrm>
          <a:off x="7292278" y="343528"/>
          <a:ext cx="1390652" cy="400051"/>
        </a:xfrm>
        <a:prstGeom prst="roundRect">
          <a:avLst/>
        </a:prstGeom>
        <a:solidFill>
          <a:srgbClr val="70AD47">
            <a:lumMod val="40000"/>
            <a:lumOff val="60000"/>
          </a:srgbClr>
        </a:solidFill>
        <a:ln w="12700" cap="flat" cmpd="sng" algn="ctr">
          <a:noFill/>
          <a:prstDash val="solid"/>
          <a:miter lim="800000"/>
        </a:ln>
        <a:effectLst/>
      </xdr:spPr>
      <xdr:txBody>
        <a:bodyPr vertOverflow="overflow" horzOverflow="overflow" tIns="0" r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Comites de Conciliacion</a:t>
          </a:r>
        </a:p>
      </xdr:txBody>
    </xdr:sp>
    <xdr:clientData/>
  </xdr:twoCellAnchor>
  <xdr:twoCellAnchor>
    <xdr:from>
      <xdr:col>2</xdr:col>
      <xdr:colOff>3085158</xdr:colOff>
      <xdr:row>1</xdr:row>
      <xdr:rowOff>144654</xdr:rowOff>
    </xdr:from>
    <xdr:to>
      <xdr:col>3</xdr:col>
      <xdr:colOff>480332</xdr:colOff>
      <xdr:row>3</xdr:row>
      <xdr:rowOff>158366</xdr:rowOff>
    </xdr:to>
    <xdr:sp macro="" textlink="">
      <xdr:nvSpPr>
        <xdr:cNvPr id="12" name="Rectángulo: esquinas redondeadas 11">
          <a:hlinkClick xmlns:r="http://schemas.openxmlformats.org/officeDocument/2006/relationships" r:id="rId6"/>
          <a:extLst>
            <a:ext uri="{FF2B5EF4-FFF2-40B4-BE49-F238E27FC236}">
              <a16:creationId xmlns:a16="http://schemas.microsoft.com/office/drawing/2014/main" id="{AB27557B-3CC3-4755-8270-5C555FC4942C}"/>
            </a:ext>
          </a:extLst>
        </xdr:cNvPr>
        <xdr:cNvSpPr/>
      </xdr:nvSpPr>
      <xdr:spPr>
        <a:xfrm>
          <a:off x="4110927" y="343528"/>
          <a:ext cx="1466850" cy="390525"/>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Prejudiciales</a:t>
          </a:r>
        </a:p>
      </xdr:txBody>
    </xdr:sp>
    <xdr:clientData/>
  </xdr:twoCellAnchor>
  <xdr:twoCellAnchor>
    <xdr:from>
      <xdr:col>2</xdr:col>
      <xdr:colOff>1565450</xdr:colOff>
      <xdr:row>1</xdr:row>
      <xdr:rowOff>120999</xdr:rowOff>
    </xdr:from>
    <xdr:to>
      <xdr:col>2</xdr:col>
      <xdr:colOff>3005450</xdr:colOff>
      <xdr:row>3</xdr:row>
      <xdr:rowOff>144236</xdr:rowOff>
    </xdr:to>
    <xdr:sp macro="" textlink="">
      <xdr:nvSpPr>
        <xdr:cNvPr id="13" name="Rectángulo: esquinas redondeadas 12">
          <a:hlinkClick xmlns:r="http://schemas.openxmlformats.org/officeDocument/2006/relationships" r:id="rId7"/>
          <a:extLst>
            <a:ext uri="{FF2B5EF4-FFF2-40B4-BE49-F238E27FC236}">
              <a16:creationId xmlns:a16="http://schemas.microsoft.com/office/drawing/2014/main" id="{98D119EB-DA40-471E-960E-641EDEBB7791}"/>
            </a:ext>
          </a:extLst>
        </xdr:cNvPr>
        <xdr:cNvSpPr/>
      </xdr:nvSpPr>
      <xdr:spPr>
        <a:xfrm>
          <a:off x="2591219" y="319873"/>
          <a:ext cx="1440000" cy="400050"/>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Judiciales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628649</xdr:colOff>
      <xdr:row>2</xdr:row>
      <xdr:rowOff>28574</xdr:rowOff>
    </xdr:from>
    <xdr:to>
      <xdr:col>8</xdr:col>
      <xdr:colOff>96974</xdr:colOff>
      <xdr:row>4</xdr:row>
      <xdr:rowOff>76199</xdr:rowOff>
    </xdr:to>
    <xdr:sp macro="" textlink="">
      <xdr:nvSpPr>
        <xdr:cNvPr id="5" name="Rectángulo: esquinas redondeadas 4">
          <a:hlinkClick xmlns:r="http://schemas.openxmlformats.org/officeDocument/2006/relationships" r:id="rId1"/>
          <a:extLst>
            <a:ext uri="{FF2B5EF4-FFF2-40B4-BE49-F238E27FC236}">
              <a16:creationId xmlns:a16="http://schemas.microsoft.com/office/drawing/2014/main" id="{00000000-0008-0000-0300-000005000000}"/>
            </a:ext>
          </a:extLst>
        </xdr:cNvPr>
        <xdr:cNvSpPr/>
      </xdr:nvSpPr>
      <xdr:spPr>
        <a:xfrm>
          <a:off x="12449174" y="342899"/>
          <a:ext cx="1811475" cy="428625"/>
        </a:xfrm>
        <a:prstGeom prst="roundRect">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bg1"/>
              </a:solidFill>
            </a:rPr>
            <a:t>Ir a inicio</a:t>
          </a:r>
        </a:p>
      </xdr:txBody>
    </xdr:sp>
    <xdr:clientData/>
  </xdr:twoCellAnchor>
  <xdr:twoCellAnchor>
    <xdr:from>
      <xdr:col>2</xdr:col>
      <xdr:colOff>4676775</xdr:colOff>
      <xdr:row>2</xdr:row>
      <xdr:rowOff>47624</xdr:rowOff>
    </xdr:from>
    <xdr:to>
      <xdr:col>5</xdr:col>
      <xdr:colOff>19050</xdr:colOff>
      <xdr:row>4</xdr:row>
      <xdr:rowOff>57149</xdr:rowOff>
    </xdr:to>
    <xdr:sp macro="" textlink="">
      <xdr:nvSpPr>
        <xdr:cNvPr id="13" name="Rectángulo: esquinas redondeadas 12">
          <a:hlinkClick xmlns:r="http://schemas.openxmlformats.org/officeDocument/2006/relationships" r:id="rId2"/>
          <a:extLst>
            <a:ext uri="{FF2B5EF4-FFF2-40B4-BE49-F238E27FC236}">
              <a16:creationId xmlns:a16="http://schemas.microsoft.com/office/drawing/2014/main" id="{E8A9DC0C-2582-4DB2-8DD0-3B62B59E2A90}"/>
            </a:ext>
          </a:extLst>
        </xdr:cNvPr>
        <xdr:cNvSpPr/>
      </xdr:nvSpPr>
      <xdr:spPr>
        <a:xfrm>
          <a:off x="5695950" y="361949"/>
          <a:ext cx="1466850" cy="390525"/>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Arbitrales</a:t>
          </a:r>
        </a:p>
      </xdr:txBody>
    </xdr:sp>
    <xdr:clientData/>
  </xdr:twoCellAnchor>
  <xdr:twoCellAnchor>
    <xdr:from>
      <xdr:col>2</xdr:col>
      <xdr:colOff>1543050</xdr:colOff>
      <xdr:row>2</xdr:row>
      <xdr:rowOff>38100</xdr:rowOff>
    </xdr:from>
    <xdr:to>
      <xdr:col>2</xdr:col>
      <xdr:colOff>2983050</xdr:colOff>
      <xdr:row>4</xdr:row>
      <xdr:rowOff>57150</xdr:rowOff>
    </xdr:to>
    <xdr:sp macro="" textlink="">
      <xdr:nvSpPr>
        <xdr:cNvPr id="14" name="Rectángulo: esquinas redondeadas 13">
          <a:hlinkClick xmlns:r="http://schemas.openxmlformats.org/officeDocument/2006/relationships" r:id="rId3"/>
          <a:extLst>
            <a:ext uri="{FF2B5EF4-FFF2-40B4-BE49-F238E27FC236}">
              <a16:creationId xmlns:a16="http://schemas.microsoft.com/office/drawing/2014/main" id="{E89B785E-2075-45DA-A117-5E42AFAA9218}"/>
            </a:ext>
          </a:extLst>
        </xdr:cNvPr>
        <xdr:cNvSpPr/>
      </xdr:nvSpPr>
      <xdr:spPr>
        <a:xfrm>
          <a:off x="2562225" y="352425"/>
          <a:ext cx="1440000" cy="400050"/>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Abogados</a:t>
          </a:r>
        </a:p>
      </xdr:txBody>
    </xdr:sp>
    <xdr:clientData/>
  </xdr:twoCellAnchor>
  <xdr:twoCellAnchor>
    <xdr:from>
      <xdr:col>2</xdr:col>
      <xdr:colOff>0</xdr:colOff>
      <xdr:row>2</xdr:row>
      <xdr:rowOff>28575</xdr:rowOff>
    </xdr:from>
    <xdr:to>
      <xdr:col>2</xdr:col>
      <xdr:colOff>1440000</xdr:colOff>
      <xdr:row>4</xdr:row>
      <xdr:rowOff>47625</xdr:rowOff>
    </xdr:to>
    <xdr:sp macro="" textlink="">
      <xdr:nvSpPr>
        <xdr:cNvPr id="15" name="Rectángulo: esquinas redondeadas 14">
          <a:hlinkClick xmlns:r="http://schemas.openxmlformats.org/officeDocument/2006/relationships" r:id="rId4"/>
          <a:extLst>
            <a:ext uri="{FF2B5EF4-FFF2-40B4-BE49-F238E27FC236}">
              <a16:creationId xmlns:a16="http://schemas.microsoft.com/office/drawing/2014/main" id="{4704267C-39FA-4107-BA78-B9EB6486686A}"/>
            </a:ext>
          </a:extLst>
        </xdr:cNvPr>
        <xdr:cNvSpPr/>
      </xdr:nvSpPr>
      <xdr:spPr>
        <a:xfrm>
          <a:off x="1019175" y="342900"/>
          <a:ext cx="1440000" cy="400050"/>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Usuarios</a:t>
          </a:r>
        </a:p>
      </xdr:txBody>
    </xdr:sp>
    <xdr:clientData/>
  </xdr:twoCellAnchor>
  <xdr:twoCellAnchor>
    <xdr:from>
      <xdr:col>5</xdr:col>
      <xdr:colOff>1695449</xdr:colOff>
      <xdr:row>2</xdr:row>
      <xdr:rowOff>28575</xdr:rowOff>
    </xdr:from>
    <xdr:to>
      <xdr:col>5</xdr:col>
      <xdr:colOff>3135449</xdr:colOff>
      <xdr:row>4</xdr:row>
      <xdr:rowOff>66675</xdr:rowOff>
    </xdr:to>
    <xdr:sp macro="" textlink="">
      <xdr:nvSpPr>
        <xdr:cNvPr id="16" name="Rectángulo: esquinas redondeadas 15">
          <a:hlinkClick xmlns:r="http://schemas.openxmlformats.org/officeDocument/2006/relationships" r:id="rId5"/>
          <a:extLst>
            <a:ext uri="{FF2B5EF4-FFF2-40B4-BE49-F238E27FC236}">
              <a16:creationId xmlns:a16="http://schemas.microsoft.com/office/drawing/2014/main" id="{8C58A092-C285-40DA-B38B-5CA6B4AF6FB7}"/>
            </a:ext>
          </a:extLst>
        </xdr:cNvPr>
        <xdr:cNvSpPr/>
      </xdr:nvSpPr>
      <xdr:spPr>
        <a:xfrm>
          <a:off x="8839199" y="342900"/>
          <a:ext cx="1440000" cy="419100"/>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Pagos</a:t>
          </a:r>
        </a:p>
      </xdr:txBody>
    </xdr:sp>
    <xdr:clientData/>
  </xdr:twoCellAnchor>
  <xdr:twoCellAnchor>
    <xdr:from>
      <xdr:col>5</xdr:col>
      <xdr:colOff>152401</xdr:colOff>
      <xdr:row>2</xdr:row>
      <xdr:rowOff>47625</xdr:rowOff>
    </xdr:from>
    <xdr:to>
      <xdr:col>5</xdr:col>
      <xdr:colOff>1543053</xdr:colOff>
      <xdr:row>4</xdr:row>
      <xdr:rowOff>66676</xdr:rowOff>
    </xdr:to>
    <xdr:sp macro="" textlink="">
      <xdr:nvSpPr>
        <xdr:cNvPr id="17" name="Rectángulo: esquinas redondeadas 16">
          <a:hlinkClick xmlns:r="http://schemas.openxmlformats.org/officeDocument/2006/relationships" r:id="rId6"/>
          <a:extLst>
            <a:ext uri="{FF2B5EF4-FFF2-40B4-BE49-F238E27FC236}">
              <a16:creationId xmlns:a16="http://schemas.microsoft.com/office/drawing/2014/main" id="{51A1C679-D4C5-4D4D-BE65-6A85CB4FD5A1}"/>
            </a:ext>
          </a:extLst>
        </xdr:cNvPr>
        <xdr:cNvSpPr/>
      </xdr:nvSpPr>
      <xdr:spPr>
        <a:xfrm>
          <a:off x="7296151" y="361950"/>
          <a:ext cx="1390652" cy="400051"/>
        </a:xfrm>
        <a:prstGeom prst="roundRect">
          <a:avLst/>
        </a:prstGeom>
        <a:solidFill>
          <a:srgbClr val="70AD47">
            <a:lumMod val="40000"/>
            <a:lumOff val="60000"/>
          </a:srgbClr>
        </a:solidFill>
        <a:ln w="12700" cap="flat" cmpd="sng" algn="ctr">
          <a:noFill/>
          <a:prstDash val="solid"/>
          <a:miter lim="800000"/>
        </a:ln>
        <a:effectLst/>
      </xdr:spPr>
      <xdr:txBody>
        <a:bodyPr vertOverflow="overflow" horzOverflow="overflow" tIns="0" r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Comites de Conciliacion</a:t>
          </a:r>
        </a:p>
      </xdr:txBody>
    </xdr:sp>
    <xdr:clientData/>
  </xdr:twoCellAnchor>
  <xdr:twoCellAnchor>
    <xdr:from>
      <xdr:col>2</xdr:col>
      <xdr:colOff>3095625</xdr:colOff>
      <xdr:row>2</xdr:row>
      <xdr:rowOff>47625</xdr:rowOff>
    </xdr:from>
    <xdr:to>
      <xdr:col>2</xdr:col>
      <xdr:colOff>4562475</xdr:colOff>
      <xdr:row>4</xdr:row>
      <xdr:rowOff>57150</xdr:rowOff>
    </xdr:to>
    <xdr:sp macro="" textlink="">
      <xdr:nvSpPr>
        <xdr:cNvPr id="23" name="Rectángulo: esquinas redondeadas 22">
          <a:hlinkClick xmlns:r="http://schemas.openxmlformats.org/officeDocument/2006/relationships" r:id="rId7"/>
          <a:extLst>
            <a:ext uri="{FF2B5EF4-FFF2-40B4-BE49-F238E27FC236}">
              <a16:creationId xmlns:a16="http://schemas.microsoft.com/office/drawing/2014/main" id="{B476473C-7660-4180-AF58-E4C5A94623A4}"/>
            </a:ext>
          </a:extLst>
        </xdr:cNvPr>
        <xdr:cNvSpPr/>
      </xdr:nvSpPr>
      <xdr:spPr>
        <a:xfrm>
          <a:off x="4114800" y="361950"/>
          <a:ext cx="1466850" cy="390525"/>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Prejudiciales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552449</xdr:colOff>
      <xdr:row>1</xdr:row>
      <xdr:rowOff>190499</xdr:rowOff>
    </xdr:from>
    <xdr:to>
      <xdr:col>7</xdr:col>
      <xdr:colOff>382724</xdr:colOff>
      <xdr:row>4</xdr:row>
      <xdr:rowOff>28574</xdr:rowOff>
    </xdr:to>
    <xdr:sp macro="" textlink="">
      <xdr:nvSpPr>
        <xdr:cNvPr id="5" name="Rectángulo: esquinas redondeadas 4">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10620374" y="390524"/>
          <a:ext cx="1440000" cy="409575"/>
        </a:xfrm>
        <a:prstGeom prst="roundRect">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bg1"/>
              </a:solidFill>
            </a:rPr>
            <a:t>Ir a inicio</a:t>
          </a:r>
        </a:p>
      </xdr:txBody>
    </xdr:sp>
    <xdr:clientData/>
  </xdr:twoCellAnchor>
  <xdr:twoCellAnchor>
    <xdr:from>
      <xdr:col>3</xdr:col>
      <xdr:colOff>495300</xdr:colOff>
      <xdr:row>2</xdr:row>
      <xdr:rowOff>19049</xdr:rowOff>
    </xdr:from>
    <xdr:to>
      <xdr:col>5</xdr:col>
      <xdr:colOff>152400</xdr:colOff>
      <xdr:row>4</xdr:row>
      <xdr:rowOff>28574</xdr:rowOff>
    </xdr:to>
    <xdr:sp macro="" textlink="">
      <xdr:nvSpPr>
        <xdr:cNvPr id="13" name="Rectángulo: esquinas redondeadas 12">
          <a:hlinkClick xmlns:r="http://schemas.openxmlformats.org/officeDocument/2006/relationships" r:id="rId2"/>
          <a:extLst>
            <a:ext uri="{FF2B5EF4-FFF2-40B4-BE49-F238E27FC236}">
              <a16:creationId xmlns:a16="http://schemas.microsoft.com/office/drawing/2014/main" id="{95105DEF-F746-49F3-8DB6-2D5C8888EB06}"/>
            </a:ext>
          </a:extLst>
        </xdr:cNvPr>
        <xdr:cNvSpPr/>
      </xdr:nvSpPr>
      <xdr:spPr>
        <a:xfrm>
          <a:off x="5562600" y="409574"/>
          <a:ext cx="1466850" cy="390525"/>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Arbitrales</a:t>
          </a:r>
        </a:p>
      </xdr:txBody>
    </xdr:sp>
    <xdr:clientData/>
  </xdr:twoCellAnchor>
  <xdr:twoCellAnchor>
    <xdr:from>
      <xdr:col>2</xdr:col>
      <xdr:colOff>1409700</xdr:colOff>
      <xdr:row>2</xdr:row>
      <xdr:rowOff>9525</xdr:rowOff>
    </xdr:from>
    <xdr:to>
      <xdr:col>2</xdr:col>
      <xdr:colOff>2849700</xdr:colOff>
      <xdr:row>4</xdr:row>
      <xdr:rowOff>28575</xdr:rowOff>
    </xdr:to>
    <xdr:sp macro="" textlink="">
      <xdr:nvSpPr>
        <xdr:cNvPr id="14" name="Rectángulo: esquinas redondeadas 13">
          <a:hlinkClick xmlns:r="http://schemas.openxmlformats.org/officeDocument/2006/relationships" r:id="rId3"/>
          <a:extLst>
            <a:ext uri="{FF2B5EF4-FFF2-40B4-BE49-F238E27FC236}">
              <a16:creationId xmlns:a16="http://schemas.microsoft.com/office/drawing/2014/main" id="{E42A8725-0E76-421E-A639-62C89DFE5A47}"/>
            </a:ext>
          </a:extLst>
        </xdr:cNvPr>
        <xdr:cNvSpPr/>
      </xdr:nvSpPr>
      <xdr:spPr>
        <a:xfrm>
          <a:off x="2428875" y="400050"/>
          <a:ext cx="1440000" cy="400050"/>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Abogados</a:t>
          </a:r>
        </a:p>
      </xdr:txBody>
    </xdr:sp>
    <xdr:clientData/>
  </xdr:twoCellAnchor>
  <xdr:twoCellAnchor>
    <xdr:from>
      <xdr:col>2</xdr:col>
      <xdr:colOff>2971799</xdr:colOff>
      <xdr:row>2</xdr:row>
      <xdr:rowOff>19050</xdr:rowOff>
    </xdr:from>
    <xdr:to>
      <xdr:col>3</xdr:col>
      <xdr:colOff>363674</xdr:colOff>
      <xdr:row>4</xdr:row>
      <xdr:rowOff>38100</xdr:rowOff>
    </xdr:to>
    <xdr:sp macro="" textlink="">
      <xdr:nvSpPr>
        <xdr:cNvPr id="15" name="Rectángulo: esquinas redondeadas 14">
          <a:hlinkClick xmlns:r="http://schemas.openxmlformats.org/officeDocument/2006/relationships" r:id="rId4"/>
          <a:extLst>
            <a:ext uri="{FF2B5EF4-FFF2-40B4-BE49-F238E27FC236}">
              <a16:creationId xmlns:a16="http://schemas.microsoft.com/office/drawing/2014/main" id="{D61E35E1-60B0-4EFB-8E98-10F6F963670B}"/>
            </a:ext>
          </a:extLst>
        </xdr:cNvPr>
        <xdr:cNvSpPr/>
      </xdr:nvSpPr>
      <xdr:spPr>
        <a:xfrm>
          <a:off x="3990974" y="409575"/>
          <a:ext cx="1440000" cy="400050"/>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Judiciales</a:t>
          </a:r>
        </a:p>
      </xdr:txBody>
    </xdr:sp>
    <xdr:clientData/>
  </xdr:twoCellAnchor>
  <xdr:twoCellAnchor>
    <xdr:from>
      <xdr:col>1</xdr:col>
      <xdr:colOff>628650</xdr:colOff>
      <xdr:row>2</xdr:row>
      <xdr:rowOff>0</xdr:rowOff>
    </xdr:from>
    <xdr:to>
      <xdr:col>2</xdr:col>
      <xdr:colOff>1306650</xdr:colOff>
      <xdr:row>4</xdr:row>
      <xdr:rowOff>19050</xdr:rowOff>
    </xdr:to>
    <xdr:sp macro="" textlink="">
      <xdr:nvSpPr>
        <xdr:cNvPr id="16" name="Rectángulo: esquinas redondeadas 15">
          <a:hlinkClick xmlns:r="http://schemas.openxmlformats.org/officeDocument/2006/relationships" r:id="rId5"/>
          <a:extLst>
            <a:ext uri="{FF2B5EF4-FFF2-40B4-BE49-F238E27FC236}">
              <a16:creationId xmlns:a16="http://schemas.microsoft.com/office/drawing/2014/main" id="{CB181022-D0EF-4CF7-A1A5-1550B7231274}"/>
            </a:ext>
          </a:extLst>
        </xdr:cNvPr>
        <xdr:cNvSpPr/>
      </xdr:nvSpPr>
      <xdr:spPr>
        <a:xfrm>
          <a:off x="885825" y="390525"/>
          <a:ext cx="1440000" cy="400050"/>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Usuarios</a:t>
          </a:r>
        </a:p>
      </xdr:txBody>
    </xdr:sp>
    <xdr:clientData/>
  </xdr:twoCellAnchor>
  <xdr:twoCellAnchor>
    <xdr:from>
      <xdr:col>5</xdr:col>
      <xdr:colOff>1828799</xdr:colOff>
      <xdr:row>2</xdr:row>
      <xdr:rowOff>0</xdr:rowOff>
    </xdr:from>
    <xdr:to>
      <xdr:col>6</xdr:col>
      <xdr:colOff>77924</xdr:colOff>
      <xdr:row>4</xdr:row>
      <xdr:rowOff>38100</xdr:rowOff>
    </xdr:to>
    <xdr:sp macro="" textlink="">
      <xdr:nvSpPr>
        <xdr:cNvPr id="17" name="Rectángulo: esquinas redondeadas 16">
          <a:hlinkClick xmlns:r="http://schemas.openxmlformats.org/officeDocument/2006/relationships" r:id="rId6"/>
          <a:extLst>
            <a:ext uri="{FF2B5EF4-FFF2-40B4-BE49-F238E27FC236}">
              <a16:creationId xmlns:a16="http://schemas.microsoft.com/office/drawing/2014/main" id="{089DF350-98A9-432E-A024-69887B25FBAF}"/>
            </a:ext>
          </a:extLst>
        </xdr:cNvPr>
        <xdr:cNvSpPr/>
      </xdr:nvSpPr>
      <xdr:spPr>
        <a:xfrm>
          <a:off x="8705849" y="390525"/>
          <a:ext cx="1440000" cy="419100"/>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Pagos</a:t>
          </a:r>
        </a:p>
      </xdr:txBody>
    </xdr:sp>
    <xdr:clientData/>
  </xdr:twoCellAnchor>
  <xdr:twoCellAnchor>
    <xdr:from>
      <xdr:col>5</xdr:col>
      <xdr:colOff>285751</xdr:colOff>
      <xdr:row>2</xdr:row>
      <xdr:rowOff>19050</xdr:rowOff>
    </xdr:from>
    <xdr:to>
      <xdr:col>5</xdr:col>
      <xdr:colOff>1676403</xdr:colOff>
      <xdr:row>4</xdr:row>
      <xdr:rowOff>38101</xdr:rowOff>
    </xdr:to>
    <xdr:sp macro="" textlink="">
      <xdr:nvSpPr>
        <xdr:cNvPr id="18" name="Rectángulo: esquinas redondeadas 17">
          <a:hlinkClick xmlns:r="http://schemas.openxmlformats.org/officeDocument/2006/relationships" r:id="rId7"/>
          <a:extLst>
            <a:ext uri="{FF2B5EF4-FFF2-40B4-BE49-F238E27FC236}">
              <a16:creationId xmlns:a16="http://schemas.microsoft.com/office/drawing/2014/main" id="{ACFCBC11-F2A5-4009-B5CE-4DE1F7793435}"/>
            </a:ext>
          </a:extLst>
        </xdr:cNvPr>
        <xdr:cNvSpPr/>
      </xdr:nvSpPr>
      <xdr:spPr>
        <a:xfrm>
          <a:off x="7162801" y="409575"/>
          <a:ext cx="1390652" cy="400051"/>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tIns="0" rIns="0" rtlCol="0" anchor="ctr"/>
        <a:lstStyle/>
        <a:p>
          <a:pPr algn="ctr"/>
          <a:r>
            <a:rPr lang="es-CO" sz="1400">
              <a:solidFill>
                <a:schemeClr val="tx1"/>
              </a:solidFill>
            </a:rPr>
            <a:t>Comites de Conciliacion</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180974</xdr:colOff>
      <xdr:row>2</xdr:row>
      <xdr:rowOff>38100</xdr:rowOff>
    </xdr:from>
    <xdr:to>
      <xdr:col>7</xdr:col>
      <xdr:colOff>11249</xdr:colOff>
      <xdr:row>4</xdr:row>
      <xdr:rowOff>95250</xdr:rowOff>
    </xdr:to>
    <xdr:sp macro="" textlink="">
      <xdr:nvSpPr>
        <xdr:cNvPr id="5" name="Rectángulo: esquinas redondeadas 4">
          <a:hlinkClick xmlns:r="http://schemas.openxmlformats.org/officeDocument/2006/relationships" r:id="rId1"/>
          <a:extLst>
            <a:ext uri="{FF2B5EF4-FFF2-40B4-BE49-F238E27FC236}">
              <a16:creationId xmlns:a16="http://schemas.microsoft.com/office/drawing/2014/main" id="{00000000-0008-0000-0500-000005000000}"/>
            </a:ext>
          </a:extLst>
        </xdr:cNvPr>
        <xdr:cNvSpPr/>
      </xdr:nvSpPr>
      <xdr:spPr>
        <a:xfrm>
          <a:off x="10887074" y="428625"/>
          <a:ext cx="1278075" cy="438150"/>
        </a:xfrm>
        <a:prstGeom prst="roundRect">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bg1"/>
              </a:solidFill>
            </a:rPr>
            <a:t>Ir a inicio</a:t>
          </a:r>
        </a:p>
      </xdr:txBody>
    </xdr:sp>
    <xdr:clientData/>
  </xdr:twoCellAnchor>
  <xdr:twoCellAnchor>
    <xdr:from>
      <xdr:col>3</xdr:col>
      <xdr:colOff>1085850</xdr:colOff>
      <xdr:row>2</xdr:row>
      <xdr:rowOff>38099</xdr:rowOff>
    </xdr:from>
    <xdr:to>
      <xdr:col>5</xdr:col>
      <xdr:colOff>742950</xdr:colOff>
      <xdr:row>4</xdr:row>
      <xdr:rowOff>47624</xdr:rowOff>
    </xdr:to>
    <xdr:sp macro="" textlink="">
      <xdr:nvSpPr>
        <xdr:cNvPr id="13" name="Rectángulo: esquinas redondeadas 12">
          <a:hlinkClick xmlns:r="http://schemas.openxmlformats.org/officeDocument/2006/relationships" r:id="rId2"/>
          <a:extLst>
            <a:ext uri="{FF2B5EF4-FFF2-40B4-BE49-F238E27FC236}">
              <a16:creationId xmlns:a16="http://schemas.microsoft.com/office/drawing/2014/main" id="{57424AE4-813D-493A-900D-37E428F4086D}"/>
            </a:ext>
          </a:extLst>
        </xdr:cNvPr>
        <xdr:cNvSpPr/>
      </xdr:nvSpPr>
      <xdr:spPr>
        <a:xfrm>
          <a:off x="5676900" y="428624"/>
          <a:ext cx="1466850" cy="390525"/>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Prejudiciales</a:t>
          </a:r>
        </a:p>
      </xdr:txBody>
    </xdr:sp>
    <xdr:clientData/>
  </xdr:twoCellAnchor>
  <xdr:twoCellAnchor>
    <xdr:from>
      <xdr:col>2</xdr:col>
      <xdr:colOff>1524000</xdr:colOff>
      <xdr:row>2</xdr:row>
      <xdr:rowOff>28575</xdr:rowOff>
    </xdr:from>
    <xdr:to>
      <xdr:col>2</xdr:col>
      <xdr:colOff>2964000</xdr:colOff>
      <xdr:row>4</xdr:row>
      <xdr:rowOff>47625</xdr:rowOff>
    </xdr:to>
    <xdr:sp macro="" textlink="">
      <xdr:nvSpPr>
        <xdr:cNvPr id="14" name="Rectángulo: esquinas redondeadas 13">
          <a:hlinkClick xmlns:r="http://schemas.openxmlformats.org/officeDocument/2006/relationships" r:id="rId3"/>
          <a:extLst>
            <a:ext uri="{FF2B5EF4-FFF2-40B4-BE49-F238E27FC236}">
              <a16:creationId xmlns:a16="http://schemas.microsoft.com/office/drawing/2014/main" id="{A33D74BA-1345-498E-9827-427E04A5B70A}"/>
            </a:ext>
          </a:extLst>
        </xdr:cNvPr>
        <xdr:cNvSpPr/>
      </xdr:nvSpPr>
      <xdr:spPr>
        <a:xfrm>
          <a:off x="2543175" y="419100"/>
          <a:ext cx="1440000" cy="400050"/>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Abogados</a:t>
          </a:r>
        </a:p>
      </xdr:txBody>
    </xdr:sp>
    <xdr:clientData/>
  </xdr:twoCellAnchor>
  <xdr:twoCellAnchor>
    <xdr:from>
      <xdr:col>2</xdr:col>
      <xdr:colOff>3086099</xdr:colOff>
      <xdr:row>2</xdr:row>
      <xdr:rowOff>38100</xdr:rowOff>
    </xdr:from>
    <xdr:to>
      <xdr:col>3</xdr:col>
      <xdr:colOff>954224</xdr:colOff>
      <xdr:row>4</xdr:row>
      <xdr:rowOff>57150</xdr:rowOff>
    </xdr:to>
    <xdr:sp macro="" textlink="">
      <xdr:nvSpPr>
        <xdr:cNvPr id="15" name="Rectángulo: esquinas redondeadas 14">
          <a:hlinkClick xmlns:r="http://schemas.openxmlformats.org/officeDocument/2006/relationships" r:id="rId4"/>
          <a:extLst>
            <a:ext uri="{FF2B5EF4-FFF2-40B4-BE49-F238E27FC236}">
              <a16:creationId xmlns:a16="http://schemas.microsoft.com/office/drawing/2014/main" id="{FE877FE9-CC38-4124-A056-1D604F8581DE}"/>
            </a:ext>
          </a:extLst>
        </xdr:cNvPr>
        <xdr:cNvSpPr/>
      </xdr:nvSpPr>
      <xdr:spPr>
        <a:xfrm>
          <a:off x="4105274" y="428625"/>
          <a:ext cx="1440000" cy="400050"/>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Judiciales</a:t>
          </a:r>
        </a:p>
      </xdr:txBody>
    </xdr:sp>
    <xdr:clientData/>
  </xdr:twoCellAnchor>
  <xdr:twoCellAnchor>
    <xdr:from>
      <xdr:col>1</xdr:col>
      <xdr:colOff>742950</xdr:colOff>
      <xdr:row>2</xdr:row>
      <xdr:rowOff>19050</xdr:rowOff>
    </xdr:from>
    <xdr:to>
      <xdr:col>2</xdr:col>
      <xdr:colOff>1420950</xdr:colOff>
      <xdr:row>4</xdr:row>
      <xdr:rowOff>38100</xdr:rowOff>
    </xdr:to>
    <xdr:sp macro="" textlink="">
      <xdr:nvSpPr>
        <xdr:cNvPr id="16" name="Rectángulo: esquinas redondeadas 15">
          <a:hlinkClick xmlns:r="http://schemas.openxmlformats.org/officeDocument/2006/relationships" r:id="rId5"/>
          <a:extLst>
            <a:ext uri="{FF2B5EF4-FFF2-40B4-BE49-F238E27FC236}">
              <a16:creationId xmlns:a16="http://schemas.microsoft.com/office/drawing/2014/main" id="{8B77BE8E-8B8D-4B89-81A1-0184A53AD6EF}"/>
            </a:ext>
          </a:extLst>
        </xdr:cNvPr>
        <xdr:cNvSpPr/>
      </xdr:nvSpPr>
      <xdr:spPr>
        <a:xfrm>
          <a:off x="1000125" y="409575"/>
          <a:ext cx="1440000" cy="400050"/>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Usuarios</a:t>
          </a:r>
        </a:p>
      </xdr:txBody>
    </xdr:sp>
    <xdr:clientData/>
  </xdr:twoCellAnchor>
  <xdr:twoCellAnchor>
    <xdr:from>
      <xdr:col>5</xdr:col>
      <xdr:colOff>2419349</xdr:colOff>
      <xdr:row>2</xdr:row>
      <xdr:rowOff>19050</xdr:rowOff>
    </xdr:from>
    <xdr:to>
      <xdr:col>5</xdr:col>
      <xdr:colOff>3859349</xdr:colOff>
      <xdr:row>4</xdr:row>
      <xdr:rowOff>57150</xdr:rowOff>
    </xdr:to>
    <xdr:sp macro="" textlink="">
      <xdr:nvSpPr>
        <xdr:cNvPr id="17" name="Rectángulo: esquinas redondeadas 16">
          <a:hlinkClick xmlns:r="http://schemas.openxmlformats.org/officeDocument/2006/relationships" r:id="rId6"/>
          <a:extLst>
            <a:ext uri="{FF2B5EF4-FFF2-40B4-BE49-F238E27FC236}">
              <a16:creationId xmlns:a16="http://schemas.microsoft.com/office/drawing/2014/main" id="{F5EF7CDB-4DD0-40E9-84A6-1D1D39CCD2AA}"/>
            </a:ext>
          </a:extLst>
        </xdr:cNvPr>
        <xdr:cNvSpPr/>
      </xdr:nvSpPr>
      <xdr:spPr>
        <a:xfrm>
          <a:off x="8820149" y="409575"/>
          <a:ext cx="1440000" cy="419100"/>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Pagos</a:t>
          </a:r>
        </a:p>
      </xdr:txBody>
    </xdr:sp>
    <xdr:clientData/>
  </xdr:twoCellAnchor>
  <xdr:twoCellAnchor>
    <xdr:from>
      <xdr:col>5</xdr:col>
      <xdr:colOff>876301</xdr:colOff>
      <xdr:row>2</xdr:row>
      <xdr:rowOff>38100</xdr:rowOff>
    </xdr:from>
    <xdr:to>
      <xdr:col>5</xdr:col>
      <xdr:colOff>2266953</xdr:colOff>
      <xdr:row>4</xdr:row>
      <xdr:rowOff>57151</xdr:rowOff>
    </xdr:to>
    <xdr:sp macro="" textlink="">
      <xdr:nvSpPr>
        <xdr:cNvPr id="33" name="Rectángulo: esquinas redondeadas 32">
          <a:hlinkClick xmlns:r="http://schemas.openxmlformats.org/officeDocument/2006/relationships" r:id="rId7"/>
          <a:extLst>
            <a:ext uri="{FF2B5EF4-FFF2-40B4-BE49-F238E27FC236}">
              <a16:creationId xmlns:a16="http://schemas.microsoft.com/office/drawing/2014/main" id="{BD7A3786-9E5D-4739-B579-ACE40554ED81}"/>
            </a:ext>
          </a:extLst>
        </xdr:cNvPr>
        <xdr:cNvSpPr/>
      </xdr:nvSpPr>
      <xdr:spPr>
        <a:xfrm>
          <a:off x="7277101" y="428625"/>
          <a:ext cx="1390652" cy="400051"/>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tIns="0" rIns="0" rtlCol="0" anchor="ctr"/>
        <a:lstStyle/>
        <a:p>
          <a:pPr algn="ctr"/>
          <a:r>
            <a:rPr lang="es-CO" sz="1400">
              <a:solidFill>
                <a:schemeClr val="tx1"/>
              </a:solidFill>
            </a:rPr>
            <a:t>Comites de Conciliacion</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323849</xdr:colOff>
      <xdr:row>2</xdr:row>
      <xdr:rowOff>38100</xdr:rowOff>
    </xdr:from>
    <xdr:to>
      <xdr:col>4</xdr:col>
      <xdr:colOff>276225</xdr:colOff>
      <xdr:row>4</xdr:row>
      <xdr:rowOff>38100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728FED85-3F7F-452E-9155-7450765409EE}"/>
            </a:ext>
          </a:extLst>
        </xdr:cNvPr>
        <xdr:cNvSpPr/>
      </xdr:nvSpPr>
      <xdr:spPr>
        <a:xfrm>
          <a:off x="4419599" y="428625"/>
          <a:ext cx="1343026" cy="381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Prejudiciales</a:t>
          </a:r>
        </a:p>
      </xdr:txBody>
    </xdr:sp>
    <xdr:clientData/>
  </xdr:twoCellAnchor>
  <xdr:twoCellAnchor>
    <xdr:from>
      <xdr:col>4</xdr:col>
      <xdr:colOff>381000</xdr:colOff>
      <xdr:row>2</xdr:row>
      <xdr:rowOff>28574</xdr:rowOff>
    </xdr:from>
    <xdr:to>
      <xdr:col>5</xdr:col>
      <xdr:colOff>1401900</xdr:colOff>
      <xdr:row>4</xdr:row>
      <xdr:rowOff>38099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BCD52D3-3A52-4453-9CB7-74F64A685477}"/>
            </a:ext>
          </a:extLst>
        </xdr:cNvPr>
        <xdr:cNvSpPr/>
      </xdr:nvSpPr>
      <xdr:spPr>
        <a:xfrm>
          <a:off x="5867400" y="419099"/>
          <a:ext cx="1440000" cy="390525"/>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Arbitrales</a:t>
          </a:r>
        </a:p>
      </xdr:txBody>
    </xdr:sp>
    <xdr:clientData/>
  </xdr:twoCellAnchor>
  <xdr:twoCellAnchor>
    <xdr:from>
      <xdr:col>2</xdr:col>
      <xdr:colOff>2019299</xdr:colOff>
      <xdr:row>2</xdr:row>
      <xdr:rowOff>38099</xdr:rowOff>
    </xdr:from>
    <xdr:to>
      <xdr:col>3</xdr:col>
      <xdr:colOff>219075</xdr:colOff>
      <xdr:row>4</xdr:row>
      <xdr:rowOff>47624</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AC3672C-3B8F-4A2E-9F94-F972E0D38F1F}"/>
            </a:ext>
          </a:extLst>
        </xdr:cNvPr>
        <xdr:cNvSpPr/>
      </xdr:nvSpPr>
      <xdr:spPr>
        <a:xfrm>
          <a:off x="3038474" y="428624"/>
          <a:ext cx="1276351" cy="390525"/>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baseline="0">
              <a:solidFill>
                <a:schemeClr val="tx1"/>
              </a:solidFill>
            </a:rPr>
            <a:t>Judiciales</a:t>
          </a:r>
          <a:endParaRPr lang="es-CO" sz="1400">
            <a:solidFill>
              <a:schemeClr val="tx1"/>
            </a:solidFill>
          </a:endParaRPr>
        </a:p>
      </xdr:txBody>
    </xdr:sp>
    <xdr:clientData/>
  </xdr:twoCellAnchor>
  <xdr:twoCellAnchor>
    <xdr:from>
      <xdr:col>6</xdr:col>
      <xdr:colOff>590549</xdr:colOff>
      <xdr:row>2</xdr:row>
      <xdr:rowOff>28575</xdr:rowOff>
    </xdr:from>
    <xdr:to>
      <xdr:col>7</xdr:col>
      <xdr:colOff>420824</xdr:colOff>
      <xdr:row>4</xdr:row>
      <xdr:rowOff>28575</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B433DD06-9B52-42B5-A200-12F2ACAF1E34}"/>
            </a:ext>
          </a:extLst>
        </xdr:cNvPr>
        <xdr:cNvSpPr/>
      </xdr:nvSpPr>
      <xdr:spPr>
        <a:xfrm>
          <a:off x="8924924" y="419100"/>
          <a:ext cx="1440000" cy="381000"/>
        </a:xfrm>
        <a:prstGeom prst="roundRect">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bg1"/>
              </a:solidFill>
            </a:rPr>
            <a:t>Ir a inicio</a:t>
          </a:r>
        </a:p>
      </xdr:txBody>
    </xdr:sp>
    <xdr:clientData/>
  </xdr:twoCellAnchor>
  <xdr:twoCellAnchor>
    <xdr:from>
      <xdr:col>1</xdr:col>
      <xdr:colOff>123825</xdr:colOff>
      <xdr:row>2</xdr:row>
      <xdr:rowOff>28574</xdr:rowOff>
    </xdr:from>
    <xdr:to>
      <xdr:col>2</xdr:col>
      <xdr:colOff>561975</xdr:colOff>
      <xdr:row>4</xdr:row>
      <xdr:rowOff>38099</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6E667404-7521-4714-B327-B7B3E3CB7CAB}"/>
            </a:ext>
          </a:extLst>
        </xdr:cNvPr>
        <xdr:cNvSpPr/>
      </xdr:nvSpPr>
      <xdr:spPr>
        <a:xfrm>
          <a:off x="381000" y="419099"/>
          <a:ext cx="1200150" cy="390525"/>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Usuarios</a:t>
          </a:r>
        </a:p>
      </xdr:txBody>
    </xdr:sp>
    <xdr:clientData/>
  </xdr:twoCellAnchor>
  <xdr:twoCellAnchor>
    <xdr:from>
      <xdr:col>2</xdr:col>
      <xdr:colOff>695324</xdr:colOff>
      <xdr:row>2</xdr:row>
      <xdr:rowOff>38100</xdr:rowOff>
    </xdr:from>
    <xdr:to>
      <xdr:col>2</xdr:col>
      <xdr:colOff>1905000</xdr:colOff>
      <xdr:row>4</xdr:row>
      <xdr:rowOff>38100</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B8205D1-5109-4A14-87E3-A0616CC425FB}"/>
            </a:ext>
          </a:extLst>
        </xdr:cNvPr>
        <xdr:cNvSpPr/>
      </xdr:nvSpPr>
      <xdr:spPr>
        <a:xfrm>
          <a:off x="1714499" y="428625"/>
          <a:ext cx="1209676" cy="381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Abogados</a:t>
          </a:r>
        </a:p>
      </xdr:txBody>
    </xdr:sp>
    <xdr:clientData/>
  </xdr:twoCellAnchor>
  <xdr:twoCellAnchor>
    <xdr:from>
      <xdr:col>5</xdr:col>
      <xdr:colOff>1485900</xdr:colOff>
      <xdr:row>2</xdr:row>
      <xdr:rowOff>28575</xdr:rowOff>
    </xdr:from>
    <xdr:to>
      <xdr:col>6</xdr:col>
      <xdr:colOff>497025</xdr:colOff>
      <xdr:row>4</xdr:row>
      <xdr:rowOff>28575</xdr:rowOff>
    </xdr:to>
    <xdr:sp macro="" textlink="">
      <xdr:nvSpPr>
        <xdr:cNvPr id="13" name="Rectángulo: esquinas redondeadas 12">
          <a:hlinkClick xmlns:r="http://schemas.openxmlformats.org/officeDocument/2006/relationships" r:id="rId7"/>
          <a:extLst>
            <a:ext uri="{FF2B5EF4-FFF2-40B4-BE49-F238E27FC236}">
              <a16:creationId xmlns:a16="http://schemas.microsoft.com/office/drawing/2014/main" id="{30E971C9-73B7-4C57-8CD4-45E2E7BDEBC5}"/>
            </a:ext>
          </a:extLst>
        </xdr:cNvPr>
        <xdr:cNvSpPr/>
      </xdr:nvSpPr>
      <xdr:spPr>
        <a:xfrm>
          <a:off x="7391400" y="419100"/>
          <a:ext cx="1440000" cy="381000"/>
        </a:xfrm>
        <a:prstGeom prst="roundRect">
          <a:avLst/>
        </a:prstGeom>
        <a:solidFill>
          <a:srgbClr val="70AD47">
            <a:lumMod val="40000"/>
            <a:lumOff val="60000"/>
          </a:srgbClr>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400" b="0" i="0" u="none" strike="noStrike" kern="0" cap="none" spc="0" normalizeH="0" baseline="0" noProof="0">
              <a:ln>
                <a:noFill/>
              </a:ln>
              <a:solidFill>
                <a:sysClr val="windowText" lastClr="000000"/>
              </a:solidFill>
              <a:effectLst/>
              <a:uLnTx/>
              <a:uFillTx/>
              <a:latin typeface="Calibri" panose="020F0502020204030204"/>
              <a:ea typeface="+mn-ea"/>
              <a:cs typeface="+mn-cs"/>
            </a:rPr>
            <a:t>Pagos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161924</xdr:colOff>
      <xdr:row>2</xdr:row>
      <xdr:rowOff>9524</xdr:rowOff>
    </xdr:from>
    <xdr:to>
      <xdr:col>5</xdr:col>
      <xdr:colOff>1038225</xdr:colOff>
      <xdr:row>4</xdr:row>
      <xdr:rowOff>38099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514974" y="400049"/>
          <a:ext cx="1295401" cy="409575"/>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Prejudiciales</a:t>
          </a:r>
        </a:p>
      </xdr:txBody>
    </xdr:sp>
    <xdr:clientData/>
  </xdr:twoCellAnchor>
  <xdr:twoCellAnchor>
    <xdr:from>
      <xdr:col>3</xdr:col>
      <xdr:colOff>200025</xdr:colOff>
      <xdr:row>1</xdr:row>
      <xdr:rowOff>190499</xdr:rowOff>
    </xdr:from>
    <xdr:to>
      <xdr:col>4</xdr:col>
      <xdr:colOff>19050</xdr:colOff>
      <xdr:row>4</xdr:row>
      <xdr:rowOff>47624</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4162425" y="390524"/>
          <a:ext cx="1209675" cy="428625"/>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Arbitrales</a:t>
          </a:r>
        </a:p>
      </xdr:txBody>
    </xdr:sp>
    <xdr:clientData/>
  </xdr:twoCellAnchor>
  <xdr:twoCellAnchor>
    <xdr:from>
      <xdr:col>2</xdr:col>
      <xdr:colOff>1924048</xdr:colOff>
      <xdr:row>2</xdr:row>
      <xdr:rowOff>0</xdr:rowOff>
    </xdr:from>
    <xdr:to>
      <xdr:col>3</xdr:col>
      <xdr:colOff>66674</xdr:colOff>
      <xdr:row>4</xdr:row>
      <xdr:rowOff>28575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943223" y="390525"/>
          <a:ext cx="1085851" cy="409575"/>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baseline="0">
              <a:solidFill>
                <a:schemeClr val="tx1"/>
              </a:solidFill>
            </a:rPr>
            <a:t>Judiciales</a:t>
          </a:r>
          <a:endParaRPr lang="es-CO" sz="1400">
            <a:solidFill>
              <a:schemeClr val="tx1"/>
            </a:solidFill>
          </a:endParaRPr>
        </a:p>
      </xdr:txBody>
    </xdr:sp>
    <xdr:clientData/>
  </xdr:twoCellAnchor>
  <xdr:twoCellAnchor>
    <xdr:from>
      <xdr:col>6</xdr:col>
      <xdr:colOff>581024</xdr:colOff>
      <xdr:row>1</xdr:row>
      <xdr:rowOff>190499</xdr:rowOff>
    </xdr:from>
    <xdr:to>
      <xdr:col>7</xdr:col>
      <xdr:colOff>411299</xdr:colOff>
      <xdr:row>4</xdr:row>
      <xdr:rowOff>47625</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8782049" y="390524"/>
          <a:ext cx="1440000" cy="428626"/>
        </a:xfrm>
        <a:prstGeom prst="roundRect">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bg1"/>
              </a:solidFill>
            </a:rPr>
            <a:t>Ir a inicio</a:t>
          </a:r>
        </a:p>
      </xdr:txBody>
    </xdr:sp>
    <xdr:clientData/>
  </xdr:twoCellAnchor>
  <xdr:twoCellAnchor>
    <xdr:from>
      <xdr:col>1</xdr:col>
      <xdr:colOff>123825</xdr:colOff>
      <xdr:row>1</xdr:row>
      <xdr:rowOff>171449</xdr:rowOff>
    </xdr:from>
    <xdr:to>
      <xdr:col>2</xdr:col>
      <xdr:colOff>504825</xdr:colOff>
      <xdr:row>4</xdr:row>
      <xdr:rowOff>28575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381000" y="371474"/>
          <a:ext cx="1143000" cy="428626"/>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Usuarios</a:t>
          </a:r>
        </a:p>
      </xdr:txBody>
    </xdr:sp>
    <xdr:clientData/>
  </xdr:twoCellAnchor>
  <xdr:twoCellAnchor>
    <xdr:from>
      <xdr:col>2</xdr:col>
      <xdr:colOff>647699</xdr:colOff>
      <xdr:row>1</xdr:row>
      <xdr:rowOff>171450</xdr:rowOff>
    </xdr:from>
    <xdr:to>
      <xdr:col>2</xdr:col>
      <xdr:colOff>1771650</xdr:colOff>
      <xdr:row>4</xdr:row>
      <xdr:rowOff>19050</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1666874" y="371475"/>
          <a:ext cx="1123951" cy="4191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Abogados</a:t>
          </a:r>
        </a:p>
      </xdr:txBody>
    </xdr:sp>
    <xdr:clientData/>
  </xdr:twoCellAnchor>
  <xdr:twoCellAnchor>
    <xdr:from>
      <xdr:col>5</xdr:col>
      <xdr:colOff>1190623</xdr:colOff>
      <xdr:row>2</xdr:row>
      <xdr:rowOff>9524</xdr:rowOff>
    </xdr:from>
    <xdr:to>
      <xdr:col>6</xdr:col>
      <xdr:colOff>47625</xdr:colOff>
      <xdr:row>4</xdr:row>
      <xdr:rowOff>57150</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D53AD1F-883E-49FC-A3F1-5F4C1C08CFDE}"/>
            </a:ext>
          </a:extLst>
        </xdr:cNvPr>
        <xdr:cNvSpPr/>
      </xdr:nvSpPr>
      <xdr:spPr>
        <a:xfrm>
          <a:off x="6962773" y="400049"/>
          <a:ext cx="1285877" cy="428626"/>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tIns="0" rIns="0" rtlCol="0" anchor="ctr"/>
        <a:lstStyle/>
        <a:p>
          <a:pPr algn="ctr"/>
          <a:r>
            <a:rPr lang="es-CO" sz="1400">
              <a:solidFill>
                <a:schemeClr val="tx1"/>
              </a:solidFill>
            </a:rPr>
            <a:t>Comites de Conciliacion</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257175</xdr:colOff>
      <xdr:row>1</xdr:row>
      <xdr:rowOff>9525</xdr:rowOff>
    </xdr:from>
    <xdr:to>
      <xdr:col>6</xdr:col>
      <xdr:colOff>725625</xdr:colOff>
      <xdr:row>2</xdr:row>
      <xdr:rowOff>179294</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0000000-0008-0000-0700-000002000000}"/>
            </a:ext>
          </a:extLst>
        </xdr:cNvPr>
        <xdr:cNvSpPr/>
      </xdr:nvSpPr>
      <xdr:spPr>
        <a:xfrm>
          <a:off x="7798734" y="200025"/>
          <a:ext cx="1443362" cy="405093"/>
        </a:xfrm>
        <a:prstGeom prst="roundRect">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bg1"/>
              </a:solidFill>
            </a:rPr>
            <a:t>Ir a inicio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1:M17"/>
  <sheetViews>
    <sheetView showGridLines="0" workbookViewId="0">
      <selection activeCell="D21" sqref="D21"/>
    </sheetView>
  </sheetViews>
  <sheetFormatPr baseColWidth="10" defaultRowHeight="15" x14ac:dyDescent="0.25"/>
  <sheetData>
    <row r="1" spans="2:13" ht="15.75" thickBot="1" x14ac:dyDescent="0.3"/>
    <row r="2" spans="2:13" x14ac:dyDescent="0.25">
      <c r="B2" s="2"/>
      <c r="C2" s="3"/>
      <c r="D2" s="3"/>
      <c r="E2" s="3"/>
      <c r="F2" s="3"/>
      <c r="G2" s="3"/>
      <c r="H2" s="3"/>
      <c r="I2" s="3"/>
      <c r="J2" s="3"/>
      <c r="K2" s="3"/>
      <c r="L2" s="3"/>
      <c r="M2" s="4"/>
    </row>
    <row r="3" spans="2:13" ht="23.25" x14ac:dyDescent="0.35">
      <c r="B3" s="98" t="s">
        <v>607</v>
      </c>
      <c r="C3" s="99"/>
      <c r="D3" s="99"/>
      <c r="E3" s="99"/>
      <c r="F3" s="99"/>
      <c r="G3" s="99"/>
      <c r="H3" s="99"/>
      <c r="I3" s="99"/>
      <c r="J3" s="99"/>
      <c r="K3" s="99"/>
      <c r="L3" s="99"/>
      <c r="M3" s="100"/>
    </row>
    <row r="4" spans="2:13" ht="23.25" x14ac:dyDescent="0.35">
      <c r="B4" s="98" t="s">
        <v>10</v>
      </c>
      <c r="C4" s="99"/>
      <c r="D4" s="99"/>
      <c r="E4" s="99"/>
      <c r="F4" s="99"/>
      <c r="G4" s="99"/>
      <c r="H4" s="99"/>
      <c r="I4" s="99"/>
      <c r="J4" s="99"/>
      <c r="K4" s="99"/>
      <c r="L4" s="99"/>
      <c r="M4" s="100"/>
    </row>
    <row r="5" spans="2:13" x14ac:dyDescent="0.25">
      <c r="B5" s="5"/>
      <c r="M5" s="6"/>
    </row>
    <row r="6" spans="2:13" x14ac:dyDescent="0.25">
      <c r="B6" s="5"/>
      <c r="C6" s="101" t="s">
        <v>81</v>
      </c>
      <c r="D6" s="101"/>
      <c r="E6" s="101"/>
      <c r="F6" s="101"/>
      <c r="G6" s="101"/>
      <c r="H6" s="101"/>
      <c r="I6" s="101"/>
      <c r="J6" s="101"/>
      <c r="K6" s="101"/>
      <c r="L6" s="101"/>
      <c r="M6" s="6"/>
    </row>
    <row r="7" spans="2:13" x14ac:dyDescent="0.25">
      <c r="B7" s="5"/>
      <c r="C7" s="101"/>
      <c r="D7" s="101"/>
      <c r="E7" s="101"/>
      <c r="F7" s="101"/>
      <c r="G7" s="101"/>
      <c r="H7" s="101"/>
      <c r="I7" s="101"/>
      <c r="J7" s="101"/>
      <c r="K7" s="101"/>
      <c r="L7" s="101"/>
      <c r="M7" s="6"/>
    </row>
    <row r="8" spans="2:13" x14ac:dyDescent="0.25">
      <c r="B8" s="5"/>
      <c r="M8" s="6"/>
    </row>
    <row r="9" spans="2:13" x14ac:dyDescent="0.25">
      <c r="B9" s="5"/>
      <c r="M9" s="6"/>
    </row>
    <row r="10" spans="2:13" x14ac:dyDescent="0.25">
      <c r="B10" s="5"/>
      <c r="M10" s="6"/>
    </row>
    <row r="11" spans="2:13" x14ac:dyDescent="0.25">
      <c r="B11" s="5"/>
      <c r="M11" s="6"/>
    </row>
    <row r="12" spans="2:13" x14ac:dyDescent="0.25">
      <c r="B12" s="5"/>
      <c r="M12" s="6"/>
    </row>
    <row r="13" spans="2:13" x14ac:dyDescent="0.25">
      <c r="B13" s="5"/>
      <c r="M13" s="6"/>
    </row>
    <row r="14" spans="2:13" x14ac:dyDescent="0.25">
      <c r="B14" s="5"/>
      <c r="M14" s="6"/>
    </row>
    <row r="15" spans="2:13" x14ac:dyDescent="0.25">
      <c r="B15" s="5"/>
      <c r="M15" s="6"/>
    </row>
    <row r="16" spans="2:13" x14ac:dyDescent="0.25">
      <c r="B16" s="5"/>
      <c r="M16" s="6"/>
    </row>
    <row r="17" spans="2:13" ht="15.75" thickBot="1" x14ac:dyDescent="0.3">
      <c r="B17" s="7"/>
      <c r="C17" s="8"/>
      <c r="D17" s="8"/>
      <c r="E17" s="8"/>
      <c r="F17" s="8"/>
      <c r="G17" s="8"/>
      <c r="H17" s="8"/>
      <c r="I17" s="8"/>
      <c r="J17" s="8"/>
      <c r="K17" s="8"/>
      <c r="L17" s="8"/>
      <c r="M17" s="9"/>
    </row>
  </sheetData>
  <sheetProtection algorithmName="SHA-512" hashValue="tJwQ39DMHNfW7F1wxuz5VJgYGNMX905WNyLxrsED0tQCpIzmD854t8UZmSnCVa4GfsclYWXX2WK7L0MtLGEaxw==" saltValue="Ct8HOl156P2q/z5tHw8qLQ==" spinCount="100000" sheet="1" objects="1" scenarios="1"/>
  <mergeCells count="3">
    <mergeCell ref="B3:M3"/>
    <mergeCell ref="B4:M4"/>
    <mergeCell ref="C6:L7"/>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75268-1E86-4A2B-A5E0-99E115B22644}">
  <sheetPr codeName="Hoja6"/>
  <dimension ref="A1:A427"/>
  <sheetViews>
    <sheetView topLeftCell="A397" workbookViewId="0">
      <selection activeCell="A427" sqref="A427"/>
    </sheetView>
  </sheetViews>
  <sheetFormatPr baseColWidth="10" defaultRowHeight="15" x14ac:dyDescent="0.25"/>
  <cols>
    <col min="1" max="1" width="125" customWidth="1"/>
  </cols>
  <sheetData>
    <row r="1" spans="1:1" x14ac:dyDescent="0.25">
      <c r="A1" t="s">
        <v>151</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row r="33" spans="1:1" x14ac:dyDescent="0.25">
      <c r="A33" t="s">
        <v>200</v>
      </c>
    </row>
    <row r="34" spans="1:1" x14ac:dyDescent="0.25">
      <c r="A34" t="s">
        <v>201</v>
      </c>
    </row>
    <row r="35" spans="1:1" x14ac:dyDescent="0.25">
      <c r="A35" t="s">
        <v>202</v>
      </c>
    </row>
    <row r="36" spans="1:1" x14ac:dyDescent="0.25">
      <c r="A36" t="s">
        <v>203</v>
      </c>
    </row>
    <row r="37" spans="1:1" x14ac:dyDescent="0.25">
      <c r="A37" t="s">
        <v>204</v>
      </c>
    </row>
    <row r="38" spans="1:1" x14ac:dyDescent="0.25">
      <c r="A38" t="s">
        <v>205</v>
      </c>
    </row>
    <row r="39" spans="1:1" x14ac:dyDescent="0.25">
      <c r="A39" t="s">
        <v>206</v>
      </c>
    </row>
    <row r="40" spans="1:1" x14ac:dyDescent="0.25">
      <c r="A40" t="s">
        <v>207</v>
      </c>
    </row>
    <row r="41" spans="1:1" x14ac:dyDescent="0.25">
      <c r="A41" t="s">
        <v>208</v>
      </c>
    </row>
    <row r="42" spans="1:1" x14ac:dyDescent="0.25">
      <c r="A42" t="s">
        <v>209</v>
      </c>
    </row>
    <row r="43" spans="1:1" x14ac:dyDescent="0.25">
      <c r="A43" t="s">
        <v>210</v>
      </c>
    </row>
    <row r="44" spans="1:1" x14ac:dyDescent="0.25">
      <c r="A44" t="s">
        <v>211</v>
      </c>
    </row>
    <row r="45" spans="1:1" x14ac:dyDescent="0.25">
      <c r="A45" t="s">
        <v>212</v>
      </c>
    </row>
    <row r="46" spans="1:1" x14ac:dyDescent="0.25">
      <c r="A46" t="s">
        <v>213</v>
      </c>
    </row>
    <row r="47" spans="1:1" x14ac:dyDescent="0.25">
      <c r="A47" t="s">
        <v>214</v>
      </c>
    </row>
    <row r="48" spans="1:1" x14ac:dyDescent="0.25">
      <c r="A48" t="s">
        <v>215</v>
      </c>
    </row>
    <row r="49" spans="1:1" x14ac:dyDescent="0.25">
      <c r="A49" t="s">
        <v>216</v>
      </c>
    </row>
    <row r="50" spans="1:1" x14ac:dyDescent="0.25">
      <c r="A50" t="s">
        <v>217</v>
      </c>
    </row>
    <row r="51" spans="1:1" x14ac:dyDescent="0.25">
      <c r="A51" t="s">
        <v>218</v>
      </c>
    </row>
    <row r="52" spans="1:1" x14ac:dyDescent="0.25">
      <c r="A52" t="s">
        <v>219</v>
      </c>
    </row>
    <row r="53" spans="1:1" x14ac:dyDescent="0.25">
      <c r="A53" t="s">
        <v>220</v>
      </c>
    </row>
    <row r="54" spans="1:1" x14ac:dyDescent="0.25">
      <c r="A54" t="s">
        <v>221</v>
      </c>
    </row>
    <row r="55" spans="1:1" x14ac:dyDescent="0.25">
      <c r="A55" t="s">
        <v>222</v>
      </c>
    </row>
    <row r="56" spans="1:1" x14ac:dyDescent="0.25">
      <c r="A56" t="s">
        <v>223</v>
      </c>
    </row>
    <row r="57" spans="1:1" x14ac:dyDescent="0.25">
      <c r="A57" t="s">
        <v>224</v>
      </c>
    </row>
    <row r="58" spans="1:1" x14ac:dyDescent="0.25">
      <c r="A58" t="s">
        <v>225</v>
      </c>
    </row>
    <row r="59" spans="1:1" x14ac:dyDescent="0.25">
      <c r="A59" t="s">
        <v>226</v>
      </c>
    </row>
    <row r="60" spans="1:1" x14ac:dyDescent="0.25">
      <c r="A60" t="s">
        <v>227</v>
      </c>
    </row>
    <row r="61" spans="1:1" x14ac:dyDescent="0.25">
      <c r="A61" t="s">
        <v>228</v>
      </c>
    </row>
    <row r="62" spans="1:1" x14ac:dyDescent="0.25">
      <c r="A62" t="s">
        <v>229</v>
      </c>
    </row>
    <row r="63" spans="1:1" x14ac:dyDescent="0.25">
      <c r="A63" t="s">
        <v>230</v>
      </c>
    </row>
    <row r="64" spans="1:1" x14ac:dyDescent="0.25">
      <c r="A64" t="s">
        <v>231</v>
      </c>
    </row>
    <row r="65" spans="1:1" x14ac:dyDescent="0.25">
      <c r="A65" t="s">
        <v>232</v>
      </c>
    </row>
    <row r="66" spans="1:1" x14ac:dyDescent="0.25">
      <c r="A66" t="s">
        <v>233</v>
      </c>
    </row>
    <row r="67" spans="1:1" x14ac:dyDescent="0.25">
      <c r="A67" t="s">
        <v>234</v>
      </c>
    </row>
    <row r="68" spans="1:1" x14ac:dyDescent="0.25">
      <c r="A68" t="s">
        <v>235</v>
      </c>
    </row>
    <row r="69" spans="1:1" x14ac:dyDescent="0.25">
      <c r="A69" t="s">
        <v>236</v>
      </c>
    </row>
    <row r="70" spans="1:1" x14ac:dyDescent="0.25">
      <c r="A70" t="s">
        <v>237</v>
      </c>
    </row>
    <row r="71" spans="1:1" x14ac:dyDescent="0.25">
      <c r="A71" t="s">
        <v>238</v>
      </c>
    </row>
    <row r="72" spans="1:1" x14ac:dyDescent="0.25">
      <c r="A72" t="s">
        <v>239</v>
      </c>
    </row>
    <row r="73" spans="1:1" x14ac:dyDescent="0.25">
      <c r="A73" t="s">
        <v>240</v>
      </c>
    </row>
    <row r="74" spans="1:1" x14ac:dyDescent="0.25">
      <c r="A74" t="s">
        <v>241</v>
      </c>
    </row>
    <row r="75" spans="1:1" x14ac:dyDescent="0.25">
      <c r="A75" t="s">
        <v>242</v>
      </c>
    </row>
    <row r="76" spans="1:1" x14ac:dyDescent="0.25">
      <c r="A76" t="s">
        <v>243</v>
      </c>
    </row>
    <row r="77" spans="1:1" x14ac:dyDescent="0.25">
      <c r="A77" t="s">
        <v>244</v>
      </c>
    </row>
    <row r="78" spans="1:1" x14ac:dyDescent="0.25">
      <c r="A78" t="s">
        <v>245</v>
      </c>
    </row>
    <row r="79" spans="1:1" x14ac:dyDescent="0.25">
      <c r="A79" t="s">
        <v>246</v>
      </c>
    </row>
    <row r="80" spans="1:1" x14ac:dyDescent="0.25">
      <c r="A80" t="s">
        <v>247</v>
      </c>
    </row>
    <row r="81" spans="1:1" x14ac:dyDescent="0.25">
      <c r="A81" t="s">
        <v>248</v>
      </c>
    </row>
    <row r="82" spans="1:1" x14ac:dyDescent="0.25">
      <c r="A82" t="s">
        <v>249</v>
      </c>
    </row>
    <row r="83" spans="1:1" x14ac:dyDescent="0.25">
      <c r="A83" t="s">
        <v>250</v>
      </c>
    </row>
    <row r="84" spans="1:1" x14ac:dyDescent="0.25">
      <c r="A84" t="s">
        <v>251</v>
      </c>
    </row>
    <row r="85" spans="1:1" x14ac:dyDescent="0.25">
      <c r="A85" t="s">
        <v>252</v>
      </c>
    </row>
    <row r="86" spans="1:1" x14ac:dyDescent="0.25">
      <c r="A86" t="s">
        <v>253</v>
      </c>
    </row>
    <row r="87" spans="1:1" x14ac:dyDescent="0.25">
      <c r="A87" t="s">
        <v>254</v>
      </c>
    </row>
    <row r="88" spans="1:1" x14ac:dyDescent="0.25">
      <c r="A88" t="s">
        <v>255</v>
      </c>
    </row>
    <row r="89" spans="1:1" x14ac:dyDescent="0.25">
      <c r="A89" t="s">
        <v>256</v>
      </c>
    </row>
    <row r="90" spans="1:1" x14ac:dyDescent="0.25">
      <c r="A90" t="s">
        <v>257</v>
      </c>
    </row>
    <row r="91" spans="1:1" x14ac:dyDescent="0.25">
      <c r="A91" t="s">
        <v>258</v>
      </c>
    </row>
    <row r="92" spans="1:1" x14ac:dyDescent="0.25">
      <c r="A92" t="s">
        <v>259</v>
      </c>
    </row>
    <row r="93" spans="1:1" x14ac:dyDescent="0.25">
      <c r="A93" t="s">
        <v>260</v>
      </c>
    </row>
    <row r="94" spans="1:1" x14ac:dyDescent="0.25">
      <c r="A94" t="s">
        <v>261</v>
      </c>
    </row>
    <row r="95" spans="1:1" x14ac:dyDescent="0.25">
      <c r="A95" t="s">
        <v>262</v>
      </c>
    </row>
    <row r="96" spans="1:1" x14ac:dyDescent="0.25">
      <c r="A96" t="s">
        <v>263</v>
      </c>
    </row>
    <row r="97" spans="1:1" x14ac:dyDescent="0.25">
      <c r="A97" t="s">
        <v>264</v>
      </c>
    </row>
    <row r="98" spans="1:1" x14ac:dyDescent="0.25">
      <c r="A98" t="s">
        <v>265</v>
      </c>
    </row>
    <row r="99" spans="1:1" x14ac:dyDescent="0.25">
      <c r="A99" t="s">
        <v>266</v>
      </c>
    </row>
    <row r="100" spans="1:1" x14ac:dyDescent="0.25">
      <c r="A100" t="s">
        <v>267</v>
      </c>
    </row>
    <row r="101" spans="1:1" x14ac:dyDescent="0.25">
      <c r="A101" t="s">
        <v>268</v>
      </c>
    </row>
    <row r="102" spans="1:1" x14ac:dyDescent="0.25">
      <c r="A102" t="s">
        <v>269</v>
      </c>
    </row>
    <row r="103" spans="1:1" x14ac:dyDescent="0.25">
      <c r="A103" t="s">
        <v>270</v>
      </c>
    </row>
    <row r="104" spans="1:1" x14ac:dyDescent="0.25">
      <c r="A104" t="s">
        <v>271</v>
      </c>
    </row>
    <row r="105" spans="1:1" x14ac:dyDescent="0.25">
      <c r="A105" t="s">
        <v>272</v>
      </c>
    </row>
    <row r="106" spans="1:1" x14ac:dyDescent="0.25">
      <c r="A106" t="s">
        <v>273</v>
      </c>
    </row>
    <row r="107" spans="1:1" x14ac:dyDescent="0.25">
      <c r="A107" t="s">
        <v>274</v>
      </c>
    </row>
    <row r="108" spans="1:1" x14ac:dyDescent="0.25">
      <c r="A108" t="s">
        <v>275</v>
      </c>
    </row>
    <row r="109" spans="1:1" x14ac:dyDescent="0.25">
      <c r="A109" t="s">
        <v>276</v>
      </c>
    </row>
    <row r="110" spans="1:1" x14ac:dyDescent="0.25">
      <c r="A110" t="s">
        <v>277</v>
      </c>
    </row>
    <row r="111" spans="1:1" x14ac:dyDescent="0.25">
      <c r="A111" t="s">
        <v>278</v>
      </c>
    </row>
    <row r="112" spans="1:1" x14ac:dyDescent="0.25">
      <c r="A112" t="s">
        <v>279</v>
      </c>
    </row>
    <row r="113" spans="1:1" x14ac:dyDescent="0.25">
      <c r="A113" t="s">
        <v>280</v>
      </c>
    </row>
    <row r="114" spans="1:1" x14ac:dyDescent="0.25">
      <c r="A114" t="s">
        <v>281</v>
      </c>
    </row>
    <row r="115" spans="1:1" x14ac:dyDescent="0.25">
      <c r="A115" t="s">
        <v>282</v>
      </c>
    </row>
    <row r="116" spans="1:1" x14ac:dyDescent="0.25">
      <c r="A116" t="s">
        <v>283</v>
      </c>
    </row>
    <row r="117" spans="1:1" x14ac:dyDescent="0.25">
      <c r="A117" t="s">
        <v>284</v>
      </c>
    </row>
    <row r="118" spans="1:1" x14ac:dyDescent="0.25">
      <c r="A118" t="s">
        <v>285</v>
      </c>
    </row>
    <row r="119" spans="1:1" x14ac:dyDescent="0.25">
      <c r="A119" t="s">
        <v>286</v>
      </c>
    </row>
    <row r="120" spans="1:1" x14ac:dyDescent="0.25">
      <c r="A120" t="s">
        <v>287</v>
      </c>
    </row>
    <row r="121" spans="1:1" x14ac:dyDescent="0.25">
      <c r="A121" t="s">
        <v>288</v>
      </c>
    </row>
    <row r="122" spans="1:1" x14ac:dyDescent="0.25">
      <c r="A122" t="s">
        <v>289</v>
      </c>
    </row>
    <row r="123" spans="1:1" x14ac:dyDescent="0.25">
      <c r="A123" t="s">
        <v>290</v>
      </c>
    </row>
    <row r="124" spans="1:1" x14ac:dyDescent="0.25">
      <c r="A124" t="s">
        <v>291</v>
      </c>
    </row>
    <row r="125" spans="1:1" x14ac:dyDescent="0.25">
      <c r="A125" t="s">
        <v>292</v>
      </c>
    </row>
    <row r="126" spans="1:1" x14ac:dyDescent="0.25">
      <c r="A126" t="s">
        <v>293</v>
      </c>
    </row>
    <row r="127" spans="1:1" x14ac:dyDescent="0.25">
      <c r="A127" t="s">
        <v>294</v>
      </c>
    </row>
    <row r="128" spans="1:1" x14ac:dyDescent="0.25">
      <c r="A128" t="s">
        <v>295</v>
      </c>
    </row>
    <row r="129" spans="1:1" x14ac:dyDescent="0.25">
      <c r="A129" t="s">
        <v>296</v>
      </c>
    </row>
    <row r="130" spans="1:1" x14ac:dyDescent="0.25">
      <c r="A130" t="s">
        <v>297</v>
      </c>
    </row>
    <row r="131" spans="1:1" x14ac:dyDescent="0.25">
      <c r="A131" t="s">
        <v>298</v>
      </c>
    </row>
    <row r="132" spans="1:1" x14ac:dyDescent="0.25">
      <c r="A132" t="s">
        <v>299</v>
      </c>
    </row>
    <row r="133" spans="1:1" x14ac:dyDescent="0.25">
      <c r="A133" t="s">
        <v>300</v>
      </c>
    </row>
    <row r="134" spans="1:1" x14ac:dyDescent="0.25">
      <c r="A134" t="s">
        <v>301</v>
      </c>
    </row>
    <row r="135" spans="1:1" x14ac:dyDescent="0.25">
      <c r="A135" t="s">
        <v>302</v>
      </c>
    </row>
    <row r="136" spans="1:1" x14ac:dyDescent="0.25">
      <c r="A136" t="s">
        <v>303</v>
      </c>
    </row>
    <row r="137" spans="1:1" x14ac:dyDescent="0.25">
      <c r="A137" t="s">
        <v>304</v>
      </c>
    </row>
    <row r="138" spans="1:1" x14ac:dyDescent="0.25">
      <c r="A138" t="s">
        <v>305</v>
      </c>
    </row>
    <row r="139" spans="1:1" x14ac:dyDescent="0.25">
      <c r="A139" t="s">
        <v>306</v>
      </c>
    </row>
    <row r="140" spans="1:1" x14ac:dyDescent="0.25">
      <c r="A140" t="s">
        <v>307</v>
      </c>
    </row>
    <row r="141" spans="1:1" x14ac:dyDescent="0.25">
      <c r="A141" t="s">
        <v>308</v>
      </c>
    </row>
    <row r="142" spans="1:1" x14ac:dyDescent="0.25">
      <c r="A142" t="s">
        <v>309</v>
      </c>
    </row>
    <row r="143" spans="1:1" x14ac:dyDescent="0.25">
      <c r="A143" t="s">
        <v>310</v>
      </c>
    </row>
    <row r="144" spans="1:1" x14ac:dyDescent="0.25">
      <c r="A144" t="s">
        <v>311</v>
      </c>
    </row>
    <row r="145" spans="1:1" x14ac:dyDescent="0.25">
      <c r="A145" t="s">
        <v>312</v>
      </c>
    </row>
    <row r="146" spans="1:1" x14ac:dyDescent="0.25">
      <c r="A146" t="s">
        <v>313</v>
      </c>
    </row>
    <row r="147" spans="1:1" x14ac:dyDescent="0.25">
      <c r="A147" t="s">
        <v>314</v>
      </c>
    </row>
    <row r="148" spans="1:1" x14ac:dyDescent="0.25">
      <c r="A148" t="s">
        <v>315</v>
      </c>
    </row>
    <row r="149" spans="1:1" x14ac:dyDescent="0.25">
      <c r="A149" t="s">
        <v>316</v>
      </c>
    </row>
    <row r="150" spans="1:1" x14ac:dyDescent="0.25">
      <c r="A150" t="s">
        <v>317</v>
      </c>
    </row>
    <row r="151" spans="1:1" x14ac:dyDescent="0.25">
      <c r="A151" t="s">
        <v>318</v>
      </c>
    </row>
    <row r="152" spans="1:1" x14ac:dyDescent="0.25">
      <c r="A152" t="s">
        <v>319</v>
      </c>
    </row>
    <row r="153" spans="1:1" x14ac:dyDescent="0.25">
      <c r="A153" t="s">
        <v>320</v>
      </c>
    </row>
    <row r="154" spans="1:1" x14ac:dyDescent="0.25">
      <c r="A154" t="s">
        <v>321</v>
      </c>
    </row>
    <row r="155" spans="1:1" x14ac:dyDescent="0.25">
      <c r="A155" t="s">
        <v>322</v>
      </c>
    </row>
    <row r="156" spans="1:1" x14ac:dyDescent="0.25">
      <c r="A156" t="s">
        <v>323</v>
      </c>
    </row>
    <row r="157" spans="1:1" x14ac:dyDescent="0.25">
      <c r="A157" t="s">
        <v>324</v>
      </c>
    </row>
    <row r="158" spans="1:1" x14ac:dyDescent="0.25">
      <c r="A158" t="s">
        <v>325</v>
      </c>
    </row>
    <row r="159" spans="1:1" x14ac:dyDescent="0.25">
      <c r="A159" t="s">
        <v>326</v>
      </c>
    </row>
    <row r="160" spans="1:1" x14ac:dyDescent="0.25">
      <c r="A160" t="s">
        <v>327</v>
      </c>
    </row>
    <row r="161" spans="1:1" x14ac:dyDescent="0.25">
      <c r="A161" t="s">
        <v>328</v>
      </c>
    </row>
    <row r="162" spans="1:1" x14ac:dyDescent="0.25">
      <c r="A162" t="s">
        <v>329</v>
      </c>
    </row>
    <row r="163" spans="1:1" x14ac:dyDescent="0.25">
      <c r="A163" t="s">
        <v>330</v>
      </c>
    </row>
    <row r="164" spans="1:1" x14ac:dyDescent="0.25">
      <c r="A164" t="s">
        <v>331</v>
      </c>
    </row>
    <row r="165" spans="1:1" x14ac:dyDescent="0.25">
      <c r="A165" t="s">
        <v>332</v>
      </c>
    </row>
    <row r="166" spans="1:1" x14ac:dyDescent="0.25">
      <c r="A166" t="s">
        <v>333</v>
      </c>
    </row>
    <row r="167" spans="1:1" x14ac:dyDescent="0.25">
      <c r="A167" t="s">
        <v>334</v>
      </c>
    </row>
    <row r="168" spans="1:1" x14ac:dyDescent="0.25">
      <c r="A168" t="s">
        <v>335</v>
      </c>
    </row>
    <row r="169" spans="1:1" x14ac:dyDescent="0.25">
      <c r="A169" t="s">
        <v>336</v>
      </c>
    </row>
    <row r="170" spans="1:1" x14ac:dyDescent="0.25">
      <c r="A170" t="s">
        <v>337</v>
      </c>
    </row>
    <row r="171" spans="1:1" x14ac:dyDescent="0.25">
      <c r="A171" t="s">
        <v>338</v>
      </c>
    </row>
    <row r="172" spans="1:1" x14ac:dyDescent="0.25">
      <c r="A172" t="s">
        <v>339</v>
      </c>
    </row>
    <row r="173" spans="1:1" x14ac:dyDescent="0.25">
      <c r="A173" t="s">
        <v>340</v>
      </c>
    </row>
    <row r="174" spans="1:1" x14ac:dyDescent="0.25">
      <c r="A174" t="s">
        <v>341</v>
      </c>
    </row>
    <row r="175" spans="1:1" x14ac:dyDescent="0.25">
      <c r="A175" t="s">
        <v>342</v>
      </c>
    </row>
    <row r="176" spans="1:1" x14ac:dyDescent="0.25">
      <c r="A176" t="s">
        <v>343</v>
      </c>
    </row>
    <row r="177" spans="1:1" x14ac:dyDescent="0.25">
      <c r="A177" t="s">
        <v>344</v>
      </c>
    </row>
    <row r="178" spans="1:1" x14ac:dyDescent="0.25">
      <c r="A178" t="s">
        <v>345</v>
      </c>
    </row>
    <row r="179" spans="1:1" x14ac:dyDescent="0.25">
      <c r="A179" t="s">
        <v>346</v>
      </c>
    </row>
    <row r="180" spans="1:1" x14ac:dyDescent="0.25">
      <c r="A180" t="s">
        <v>347</v>
      </c>
    </row>
    <row r="181" spans="1:1" x14ac:dyDescent="0.25">
      <c r="A181" t="s">
        <v>348</v>
      </c>
    </row>
    <row r="182" spans="1:1" x14ac:dyDescent="0.25">
      <c r="A182" t="s">
        <v>349</v>
      </c>
    </row>
    <row r="183" spans="1:1" x14ac:dyDescent="0.25">
      <c r="A183" t="s">
        <v>350</v>
      </c>
    </row>
    <row r="184" spans="1:1" x14ac:dyDescent="0.25">
      <c r="A184" t="s">
        <v>351</v>
      </c>
    </row>
    <row r="185" spans="1:1" x14ac:dyDescent="0.25">
      <c r="A185" t="s">
        <v>352</v>
      </c>
    </row>
    <row r="186" spans="1:1" x14ac:dyDescent="0.25">
      <c r="A186" t="s">
        <v>353</v>
      </c>
    </row>
    <row r="187" spans="1:1" x14ac:dyDescent="0.25">
      <c r="A187" t="s">
        <v>354</v>
      </c>
    </row>
    <row r="188" spans="1:1" x14ac:dyDescent="0.25">
      <c r="A188" t="s">
        <v>355</v>
      </c>
    </row>
    <row r="189" spans="1:1" x14ac:dyDescent="0.25">
      <c r="A189" t="s">
        <v>356</v>
      </c>
    </row>
    <row r="190" spans="1:1" x14ac:dyDescent="0.25">
      <c r="A190" t="s">
        <v>357</v>
      </c>
    </row>
    <row r="191" spans="1:1" x14ac:dyDescent="0.25">
      <c r="A191" t="s">
        <v>358</v>
      </c>
    </row>
    <row r="192" spans="1:1" x14ac:dyDescent="0.25">
      <c r="A192" t="s">
        <v>359</v>
      </c>
    </row>
    <row r="193" spans="1:1" x14ac:dyDescent="0.25">
      <c r="A193" t="s">
        <v>360</v>
      </c>
    </row>
    <row r="194" spans="1:1" x14ac:dyDescent="0.25">
      <c r="A194" t="s">
        <v>361</v>
      </c>
    </row>
    <row r="195" spans="1:1" x14ac:dyDescent="0.25">
      <c r="A195" t="s">
        <v>362</v>
      </c>
    </row>
    <row r="196" spans="1:1" x14ac:dyDescent="0.25">
      <c r="A196" t="s">
        <v>363</v>
      </c>
    </row>
    <row r="197" spans="1:1" x14ac:dyDescent="0.25">
      <c r="A197" t="s">
        <v>364</v>
      </c>
    </row>
    <row r="198" spans="1:1" x14ac:dyDescent="0.25">
      <c r="A198" t="s">
        <v>365</v>
      </c>
    </row>
    <row r="199" spans="1:1" x14ac:dyDescent="0.25">
      <c r="A199" t="s">
        <v>366</v>
      </c>
    </row>
    <row r="200" spans="1:1" x14ac:dyDescent="0.25">
      <c r="A200" t="s">
        <v>367</v>
      </c>
    </row>
    <row r="201" spans="1:1" x14ac:dyDescent="0.25">
      <c r="A201" t="s">
        <v>368</v>
      </c>
    </row>
    <row r="202" spans="1:1" x14ac:dyDescent="0.25">
      <c r="A202" t="s">
        <v>369</v>
      </c>
    </row>
    <row r="203" spans="1:1" x14ac:dyDescent="0.25">
      <c r="A203" t="s">
        <v>370</v>
      </c>
    </row>
    <row r="204" spans="1:1" x14ac:dyDescent="0.25">
      <c r="A204" t="s">
        <v>371</v>
      </c>
    </row>
    <row r="205" spans="1:1" x14ac:dyDescent="0.25">
      <c r="A205" t="s">
        <v>372</v>
      </c>
    </row>
    <row r="206" spans="1:1" x14ac:dyDescent="0.25">
      <c r="A206" t="s">
        <v>373</v>
      </c>
    </row>
    <row r="207" spans="1:1" x14ac:dyDescent="0.25">
      <c r="A207" t="s">
        <v>374</v>
      </c>
    </row>
    <row r="208" spans="1:1" x14ac:dyDescent="0.25">
      <c r="A208" t="s">
        <v>375</v>
      </c>
    </row>
    <row r="209" spans="1:1" x14ac:dyDescent="0.25">
      <c r="A209" t="s">
        <v>376</v>
      </c>
    </row>
    <row r="210" spans="1:1" x14ac:dyDescent="0.25">
      <c r="A210" t="s">
        <v>377</v>
      </c>
    </row>
    <row r="211" spans="1:1" x14ac:dyDescent="0.25">
      <c r="A211" t="s">
        <v>378</v>
      </c>
    </row>
    <row r="212" spans="1:1" x14ac:dyDescent="0.25">
      <c r="A212" t="s">
        <v>379</v>
      </c>
    </row>
    <row r="213" spans="1:1" x14ac:dyDescent="0.25">
      <c r="A213" t="s">
        <v>380</v>
      </c>
    </row>
    <row r="214" spans="1:1" x14ac:dyDescent="0.25">
      <c r="A214" t="s">
        <v>381</v>
      </c>
    </row>
    <row r="215" spans="1:1" x14ac:dyDescent="0.25">
      <c r="A215" t="s">
        <v>382</v>
      </c>
    </row>
    <row r="216" spans="1:1" x14ac:dyDescent="0.25">
      <c r="A216" t="s">
        <v>383</v>
      </c>
    </row>
    <row r="217" spans="1:1" x14ac:dyDescent="0.25">
      <c r="A217" t="s">
        <v>384</v>
      </c>
    </row>
    <row r="218" spans="1:1" x14ac:dyDescent="0.25">
      <c r="A218" t="s">
        <v>385</v>
      </c>
    </row>
    <row r="219" spans="1:1" x14ac:dyDescent="0.25">
      <c r="A219" t="s">
        <v>386</v>
      </c>
    </row>
    <row r="220" spans="1:1" x14ac:dyDescent="0.25">
      <c r="A220" t="s">
        <v>387</v>
      </c>
    </row>
    <row r="221" spans="1:1" x14ac:dyDescent="0.25">
      <c r="A221" t="s">
        <v>388</v>
      </c>
    </row>
    <row r="222" spans="1:1" x14ac:dyDescent="0.25">
      <c r="A222" t="s">
        <v>389</v>
      </c>
    </row>
    <row r="223" spans="1:1" x14ac:dyDescent="0.25">
      <c r="A223" t="s">
        <v>390</v>
      </c>
    </row>
    <row r="224" spans="1:1" x14ac:dyDescent="0.25">
      <c r="A224" t="s">
        <v>391</v>
      </c>
    </row>
    <row r="225" spans="1:1" x14ac:dyDescent="0.25">
      <c r="A225" t="s">
        <v>392</v>
      </c>
    </row>
    <row r="226" spans="1:1" x14ac:dyDescent="0.25">
      <c r="A226" t="s">
        <v>393</v>
      </c>
    </row>
    <row r="227" spans="1:1" x14ac:dyDescent="0.25">
      <c r="A227" t="s">
        <v>394</v>
      </c>
    </row>
    <row r="228" spans="1:1" x14ac:dyDescent="0.25">
      <c r="A228" t="s">
        <v>395</v>
      </c>
    </row>
    <row r="229" spans="1:1" x14ac:dyDescent="0.25">
      <c r="A229" t="s">
        <v>396</v>
      </c>
    </row>
    <row r="230" spans="1:1" x14ac:dyDescent="0.25">
      <c r="A230" t="s">
        <v>397</v>
      </c>
    </row>
    <row r="231" spans="1:1" x14ac:dyDescent="0.25">
      <c r="A231" t="s">
        <v>398</v>
      </c>
    </row>
    <row r="232" spans="1:1" x14ac:dyDescent="0.25">
      <c r="A232" t="s">
        <v>399</v>
      </c>
    </row>
    <row r="233" spans="1:1" x14ac:dyDescent="0.25">
      <c r="A233" t="s">
        <v>400</v>
      </c>
    </row>
    <row r="234" spans="1:1" x14ac:dyDescent="0.25">
      <c r="A234" t="s">
        <v>401</v>
      </c>
    </row>
    <row r="235" spans="1:1" x14ac:dyDescent="0.25">
      <c r="A235" t="s">
        <v>402</v>
      </c>
    </row>
    <row r="236" spans="1:1" x14ac:dyDescent="0.25">
      <c r="A236" t="s">
        <v>403</v>
      </c>
    </row>
    <row r="237" spans="1:1" x14ac:dyDescent="0.25">
      <c r="A237" t="s">
        <v>404</v>
      </c>
    </row>
    <row r="238" spans="1:1" x14ac:dyDescent="0.25">
      <c r="A238" t="s">
        <v>405</v>
      </c>
    </row>
    <row r="239" spans="1:1" x14ac:dyDescent="0.25">
      <c r="A239" t="s">
        <v>406</v>
      </c>
    </row>
    <row r="240" spans="1:1" x14ac:dyDescent="0.25">
      <c r="A240" t="s">
        <v>407</v>
      </c>
    </row>
    <row r="241" spans="1:1" x14ac:dyDescent="0.25">
      <c r="A241" t="s">
        <v>408</v>
      </c>
    </row>
    <row r="242" spans="1:1" x14ac:dyDescent="0.25">
      <c r="A242" t="s">
        <v>409</v>
      </c>
    </row>
    <row r="243" spans="1:1" x14ac:dyDescent="0.25">
      <c r="A243" t="s">
        <v>410</v>
      </c>
    </row>
    <row r="244" spans="1:1" x14ac:dyDescent="0.25">
      <c r="A244" t="s">
        <v>411</v>
      </c>
    </row>
    <row r="245" spans="1:1" x14ac:dyDescent="0.25">
      <c r="A245" t="s">
        <v>412</v>
      </c>
    </row>
    <row r="246" spans="1:1" x14ac:dyDescent="0.25">
      <c r="A246" t="s">
        <v>413</v>
      </c>
    </row>
    <row r="247" spans="1:1" x14ac:dyDescent="0.25">
      <c r="A247" t="s">
        <v>414</v>
      </c>
    </row>
    <row r="248" spans="1:1" x14ac:dyDescent="0.25">
      <c r="A248" t="s">
        <v>415</v>
      </c>
    </row>
    <row r="249" spans="1:1" x14ac:dyDescent="0.25">
      <c r="A249" t="s">
        <v>416</v>
      </c>
    </row>
    <row r="250" spans="1:1" x14ac:dyDescent="0.25">
      <c r="A250" t="s">
        <v>417</v>
      </c>
    </row>
    <row r="251" spans="1:1" x14ac:dyDescent="0.25">
      <c r="A251" t="s">
        <v>418</v>
      </c>
    </row>
    <row r="252" spans="1:1" x14ac:dyDescent="0.25">
      <c r="A252" t="s">
        <v>419</v>
      </c>
    </row>
    <row r="253" spans="1:1" x14ac:dyDescent="0.25">
      <c r="A253" t="s">
        <v>420</v>
      </c>
    </row>
    <row r="254" spans="1:1" x14ac:dyDescent="0.25">
      <c r="A254" t="s">
        <v>421</v>
      </c>
    </row>
    <row r="255" spans="1:1" x14ac:dyDescent="0.25">
      <c r="A255" t="s">
        <v>422</v>
      </c>
    </row>
    <row r="256" spans="1:1" x14ac:dyDescent="0.25">
      <c r="A256" t="s">
        <v>423</v>
      </c>
    </row>
    <row r="257" spans="1:1" x14ac:dyDescent="0.25">
      <c r="A257" t="s">
        <v>424</v>
      </c>
    </row>
    <row r="258" spans="1:1" x14ac:dyDescent="0.25">
      <c r="A258" t="s">
        <v>425</v>
      </c>
    </row>
    <row r="259" spans="1:1" x14ac:dyDescent="0.25">
      <c r="A259" t="s">
        <v>426</v>
      </c>
    </row>
    <row r="260" spans="1:1" x14ac:dyDescent="0.25">
      <c r="A260" t="s">
        <v>427</v>
      </c>
    </row>
    <row r="261" spans="1:1" x14ac:dyDescent="0.25">
      <c r="A261" t="s">
        <v>428</v>
      </c>
    </row>
    <row r="262" spans="1:1" x14ac:dyDescent="0.25">
      <c r="A262" t="s">
        <v>429</v>
      </c>
    </row>
    <row r="263" spans="1:1" x14ac:dyDescent="0.25">
      <c r="A263" t="s">
        <v>430</v>
      </c>
    </row>
    <row r="264" spans="1:1" x14ac:dyDescent="0.25">
      <c r="A264" t="s">
        <v>431</v>
      </c>
    </row>
    <row r="265" spans="1:1" x14ac:dyDescent="0.25">
      <c r="A265" t="s">
        <v>432</v>
      </c>
    </row>
    <row r="266" spans="1:1" x14ac:dyDescent="0.25">
      <c r="A266" t="s">
        <v>433</v>
      </c>
    </row>
    <row r="267" spans="1:1" x14ac:dyDescent="0.25">
      <c r="A267" t="s">
        <v>434</v>
      </c>
    </row>
    <row r="268" spans="1:1" x14ac:dyDescent="0.25">
      <c r="A268" t="s">
        <v>435</v>
      </c>
    </row>
    <row r="269" spans="1:1" x14ac:dyDescent="0.25">
      <c r="A269" t="s">
        <v>436</v>
      </c>
    </row>
    <row r="270" spans="1:1" x14ac:dyDescent="0.25">
      <c r="A270" t="s">
        <v>437</v>
      </c>
    </row>
    <row r="271" spans="1:1" x14ac:dyDescent="0.25">
      <c r="A271" t="s">
        <v>438</v>
      </c>
    </row>
    <row r="272" spans="1:1" x14ac:dyDescent="0.25">
      <c r="A272" t="s">
        <v>439</v>
      </c>
    </row>
    <row r="273" spans="1:1" x14ac:dyDescent="0.25">
      <c r="A273" t="s">
        <v>440</v>
      </c>
    </row>
    <row r="274" spans="1:1" x14ac:dyDescent="0.25">
      <c r="A274" t="s">
        <v>441</v>
      </c>
    </row>
    <row r="275" spans="1:1" x14ac:dyDescent="0.25">
      <c r="A275" t="s">
        <v>442</v>
      </c>
    </row>
    <row r="276" spans="1:1" x14ac:dyDescent="0.25">
      <c r="A276" t="s">
        <v>443</v>
      </c>
    </row>
    <row r="277" spans="1:1" x14ac:dyDescent="0.25">
      <c r="A277" t="s">
        <v>444</v>
      </c>
    </row>
    <row r="278" spans="1:1" x14ac:dyDescent="0.25">
      <c r="A278" t="s">
        <v>445</v>
      </c>
    </row>
    <row r="279" spans="1:1" x14ac:dyDescent="0.25">
      <c r="A279" t="s">
        <v>446</v>
      </c>
    </row>
    <row r="280" spans="1:1" x14ac:dyDescent="0.25">
      <c r="A280" t="s">
        <v>447</v>
      </c>
    </row>
    <row r="281" spans="1:1" x14ac:dyDescent="0.25">
      <c r="A281" t="s">
        <v>448</v>
      </c>
    </row>
    <row r="282" spans="1:1" x14ac:dyDescent="0.25">
      <c r="A282" t="s">
        <v>449</v>
      </c>
    </row>
    <row r="283" spans="1:1" x14ac:dyDescent="0.25">
      <c r="A283" t="s">
        <v>450</v>
      </c>
    </row>
    <row r="284" spans="1:1" x14ac:dyDescent="0.25">
      <c r="A284" t="s">
        <v>451</v>
      </c>
    </row>
    <row r="285" spans="1:1" x14ac:dyDescent="0.25">
      <c r="A285" t="s">
        <v>452</v>
      </c>
    </row>
    <row r="286" spans="1:1" x14ac:dyDescent="0.25">
      <c r="A286" t="s">
        <v>453</v>
      </c>
    </row>
    <row r="287" spans="1:1" x14ac:dyDescent="0.25">
      <c r="A287" t="s">
        <v>454</v>
      </c>
    </row>
    <row r="288" spans="1:1" x14ac:dyDescent="0.25">
      <c r="A288" t="s">
        <v>455</v>
      </c>
    </row>
    <row r="289" spans="1:1" x14ac:dyDescent="0.25">
      <c r="A289" t="s">
        <v>456</v>
      </c>
    </row>
    <row r="290" spans="1:1" x14ac:dyDescent="0.25">
      <c r="A290" t="s">
        <v>457</v>
      </c>
    </row>
    <row r="291" spans="1:1" x14ac:dyDescent="0.25">
      <c r="A291" t="s">
        <v>458</v>
      </c>
    </row>
    <row r="292" spans="1:1" x14ac:dyDescent="0.25">
      <c r="A292" t="s">
        <v>459</v>
      </c>
    </row>
    <row r="293" spans="1:1" x14ac:dyDescent="0.25">
      <c r="A293" t="s">
        <v>460</v>
      </c>
    </row>
    <row r="294" spans="1:1" x14ac:dyDescent="0.25">
      <c r="A294" t="s">
        <v>461</v>
      </c>
    </row>
    <row r="295" spans="1:1" x14ac:dyDescent="0.25">
      <c r="A295" t="s">
        <v>462</v>
      </c>
    </row>
    <row r="296" spans="1:1" x14ac:dyDescent="0.25">
      <c r="A296" t="s">
        <v>463</v>
      </c>
    </row>
    <row r="297" spans="1:1" x14ac:dyDescent="0.25">
      <c r="A297" t="s">
        <v>464</v>
      </c>
    </row>
    <row r="298" spans="1:1" x14ac:dyDescent="0.25">
      <c r="A298" t="s">
        <v>465</v>
      </c>
    </row>
    <row r="299" spans="1:1" x14ac:dyDescent="0.25">
      <c r="A299" t="s">
        <v>466</v>
      </c>
    </row>
    <row r="300" spans="1:1" x14ac:dyDescent="0.25">
      <c r="A300" t="s">
        <v>467</v>
      </c>
    </row>
    <row r="301" spans="1:1" x14ac:dyDescent="0.25">
      <c r="A301" t="s">
        <v>468</v>
      </c>
    </row>
    <row r="302" spans="1:1" x14ac:dyDescent="0.25">
      <c r="A302" t="s">
        <v>469</v>
      </c>
    </row>
    <row r="303" spans="1:1" x14ac:dyDescent="0.25">
      <c r="A303" t="s">
        <v>470</v>
      </c>
    </row>
    <row r="304" spans="1:1" x14ac:dyDescent="0.25">
      <c r="A304" t="s">
        <v>471</v>
      </c>
    </row>
    <row r="305" spans="1:1" x14ac:dyDescent="0.25">
      <c r="A305" t="s">
        <v>472</v>
      </c>
    </row>
    <row r="306" spans="1:1" x14ac:dyDescent="0.25">
      <c r="A306" t="s">
        <v>473</v>
      </c>
    </row>
    <row r="307" spans="1:1" x14ac:dyDescent="0.25">
      <c r="A307" t="s">
        <v>474</v>
      </c>
    </row>
    <row r="308" spans="1:1" x14ac:dyDescent="0.25">
      <c r="A308" t="s">
        <v>475</v>
      </c>
    </row>
    <row r="309" spans="1:1" x14ac:dyDescent="0.25">
      <c r="A309" t="s">
        <v>476</v>
      </c>
    </row>
    <row r="310" spans="1:1" x14ac:dyDescent="0.25">
      <c r="A310" t="s">
        <v>477</v>
      </c>
    </row>
    <row r="311" spans="1:1" x14ac:dyDescent="0.25">
      <c r="A311" t="s">
        <v>478</v>
      </c>
    </row>
    <row r="312" spans="1:1" x14ac:dyDescent="0.25">
      <c r="A312" t="s">
        <v>479</v>
      </c>
    </row>
    <row r="313" spans="1:1" x14ac:dyDescent="0.25">
      <c r="A313" t="s">
        <v>480</v>
      </c>
    </row>
    <row r="314" spans="1:1" x14ac:dyDescent="0.25">
      <c r="A314" t="s">
        <v>481</v>
      </c>
    </row>
    <row r="315" spans="1:1" x14ac:dyDescent="0.25">
      <c r="A315" t="s">
        <v>482</v>
      </c>
    </row>
    <row r="316" spans="1:1" x14ac:dyDescent="0.25">
      <c r="A316" t="s">
        <v>483</v>
      </c>
    </row>
    <row r="317" spans="1:1" x14ac:dyDescent="0.25">
      <c r="A317" t="s">
        <v>484</v>
      </c>
    </row>
    <row r="318" spans="1:1" x14ac:dyDescent="0.25">
      <c r="A318" t="s">
        <v>485</v>
      </c>
    </row>
    <row r="319" spans="1:1" x14ac:dyDescent="0.25">
      <c r="A319" t="s">
        <v>486</v>
      </c>
    </row>
    <row r="320" spans="1:1" x14ac:dyDescent="0.25">
      <c r="A320" t="s">
        <v>487</v>
      </c>
    </row>
    <row r="321" spans="1:1" x14ac:dyDescent="0.25">
      <c r="A321" t="s">
        <v>488</v>
      </c>
    </row>
    <row r="322" spans="1:1" x14ac:dyDescent="0.25">
      <c r="A322" t="s">
        <v>489</v>
      </c>
    </row>
    <row r="323" spans="1:1" x14ac:dyDescent="0.25">
      <c r="A323" t="s">
        <v>490</v>
      </c>
    </row>
    <row r="324" spans="1:1" x14ac:dyDescent="0.25">
      <c r="A324" t="s">
        <v>491</v>
      </c>
    </row>
    <row r="325" spans="1:1" x14ac:dyDescent="0.25">
      <c r="A325" t="s">
        <v>492</v>
      </c>
    </row>
    <row r="326" spans="1:1" x14ac:dyDescent="0.25">
      <c r="A326" t="s">
        <v>493</v>
      </c>
    </row>
    <row r="327" spans="1:1" x14ac:dyDescent="0.25">
      <c r="A327" t="s">
        <v>494</v>
      </c>
    </row>
    <row r="328" spans="1:1" x14ac:dyDescent="0.25">
      <c r="A328" t="s">
        <v>495</v>
      </c>
    </row>
    <row r="329" spans="1:1" x14ac:dyDescent="0.25">
      <c r="A329" t="s">
        <v>496</v>
      </c>
    </row>
    <row r="330" spans="1:1" x14ac:dyDescent="0.25">
      <c r="A330" t="s">
        <v>497</v>
      </c>
    </row>
    <row r="331" spans="1:1" x14ac:dyDescent="0.25">
      <c r="A331" t="s">
        <v>498</v>
      </c>
    </row>
    <row r="332" spans="1:1" x14ac:dyDescent="0.25">
      <c r="A332" t="s">
        <v>499</v>
      </c>
    </row>
    <row r="333" spans="1:1" x14ac:dyDescent="0.25">
      <c r="A333" t="s">
        <v>500</v>
      </c>
    </row>
    <row r="334" spans="1:1" x14ac:dyDescent="0.25">
      <c r="A334" t="s">
        <v>501</v>
      </c>
    </row>
    <row r="335" spans="1:1" x14ac:dyDescent="0.25">
      <c r="A335" t="s">
        <v>502</v>
      </c>
    </row>
    <row r="336" spans="1:1" x14ac:dyDescent="0.25">
      <c r="A336" t="s">
        <v>503</v>
      </c>
    </row>
    <row r="337" spans="1:1" x14ac:dyDescent="0.25">
      <c r="A337" t="s">
        <v>504</v>
      </c>
    </row>
    <row r="338" spans="1:1" x14ac:dyDescent="0.25">
      <c r="A338" t="s">
        <v>505</v>
      </c>
    </row>
    <row r="339" spans="1:1" x14ac:dyDescent="0.25">
      <c r="A339" t="s">
        <v>506</v>
      </c>
    </row>
    <row r="340" spans="1:1" x14ac:dyDescent="0.25">
      <c r="A340" t="s">
        <v>507</v>
      </c>
    </row>
    <row r="341" spans="1:1" x14ac:dyDescent="0.25">
      <c r="A341" t="s">
        <v>508</v>
      </c>
    </row>
    <row r="342" spans="1:1" x14ac:dyDescent="0.25">
      <c r="A342" t="s">
        <v>509</v>
      </c>
    </row>
    <row r="343" spans="1:1" x14ac:dyDescent="0.25">
      <c r="A343" t="s">
        <v>510</v>
      </c>
    </row>
    <row r="344" spans="1:1" x14ac:dyDescent="0.25">
      <c r="A344" t="s">
        <v>511</v>
      </c>
    </row>
    <row r="345" spans="1:1" x14ac:dyDescent="0.25">
      <c r="A345" t="s">
        <v>512</v>
      </c>
    </row>
    <row r="346" spans="1:1" x14ac:dyDescent="0.25">
      <c r="A346" t="s">
        <v>513</v>
      </c>
    </row>
    <row r="347" spans="1:1" x14ac:dyDescent="0.25">
      <c r="A347" t="s">
        <v>514</v>
      </c>
    </row>
    <row r="348" spans="1:1" x14ac:dyDescent="0.25">
      <c r="A348" t="s">
        <v>515</v>
      </c>
    </row>
    <row r="349" spans="1:1" x14ac:dyDescent="0.25">
      <c r="A349" t="s">
        <v>516</v>
      </c>
    </row>
    <row r="350" spans="1:1" x14ac:dyDescent="0.25">
      <c r="A350" t="s">
        <v>517</v>
      </c>
    </row>
    <row r="351" spans="1:1" x14ac:dyDescent="0.25">
      <c r="A351" t="s">
        <v>518</v>
      </c>
    </row>
    <row r="352" spans="1:1" x14ac:dyDescent="0.25">
      <c r="A352" t="s">
        <v>519</v>
      </c>
    </row>
    <row r="353" spans="1:1" x14ac:dyDescent="0.25">
      <c r="A353" t="s">
        <v>520</v>
      </c>
    </row>
    <row r="354" spans="1:1" x14ac:dyDescent="0.25">
      <c r="A354" t="s">
        <v>521</v>
      </c>
    </row>
    <row r="355" spans="1:1" x14ac:dyDescent="0.25">
      <c r="A355" t="s">
        <v>522</v>
      </c>
    </row>
    <row r="356" spans="1:1" x14ac:dyDescent="0.25">
      <c r="A356" t="s">
        <v>523</v>
      </c>
    </row>
    <row r="357" spans="1:1" x14ac:dyDescent="0.25">
      <c r="A357" t="s">
        <v>524</v>
      </c>
    </row>
    <row r="358" spans="1:1" x14ac:dyDescent="0.25">
      <c r="A358" t="s">
        <v>525</v>
      </c>
    </row>
    <row r="359" spans="1:1" x14ac:dyDescent="0.25">
      <c r="A359" t="s">
        <v>526</v>
      </c>
    </row>
    <row r="360" spans="1:1" x14ac:dyDescent="0.25">
      <c r="A360" t="s">
        <v>527</v>
      </c>
    </row>
    <row r="361" spans="1:1" x14ac:dyDescent="0.25">
      <c r="A361" t="s">
        <v>528</v>
      </c>
    </row>
    <row r="362" spans="1:1" x14ac:dyDescent="0.25">
      <c r="A362" t="s">
        <v>529</v>
      </c>
    </row>
    <row r="363" spans="1:1" x14ac:dyDescent="0.25">
      <c r="A363" t="s">
        <v>530</v>
      </c>
    </row>
    <row r="364" spans="1:1" x14ac:dyDescent="0.25">
      <c r="A364" t="s">
        <v>531</v>
      </c>
    </row>
    <row r="365" spans="1:1" x14ac:dyDescent="0.25">
      <c r="A365" t="s">
        <v>532</v>
      </c>
    </row>
    <row r="366" spans="1:1" x14ac:dyDescent="0.25">
      <c r="A366" t="s">
        <v>533</v>
      </c>
    </row>
    <row r="367" spans="1:1" x14ac:dyDescent="0.25">
      <c r="A367" t="s">
        <v>534</v>
      </c>
    </row>
    <row r="368" spans="1:1" x14ac:dyDescent="0.25">
      <c r="A368" t="s">
        <v>535</v>
      </c>
    </row>
    <row r="369" spans="1:1" x14ac:dyDescent="0.25">
      <c r="A369" t="s">
        <v>536</v>
      </c>
    </row>
    <row r="370" spans="1:1" x14ac:dyDescent="0.25">
      <c r="A370" t="s">
        <v>537</v>
      </c>
    </row>
    <row r="371" spans="1:1" x14ac:dyDescent="0.25">
      <c r="A371" t="s">
        <v>538</v>
      </c>
    </row>
    <row r="372" spans="1:1" x14ac:dyDescent="0.25">
      <c r="A372" t="s">
        <v>539</v>
      </c>
    </row>
    <row r="373" spans="1:1" x14ac:dyDescent="0.25">
      <c r="A373" t="s">
        <v>540</v>
      </c>
    </row>
    <row r="374" spans="1:1" x14ac:dyDescent="0.25">
      <c r="A374" t="s">
        <v>541</v>
      </c>
    </row>
    <row r="375" spans="1:1" x14ac:dyDescent="0.25">
      <c r="A375" t="s">
        <v>542</v>
      </c>
    </row>
    <row r="376" spans="1:1" x14ac:dyDescent="0.25">
      <c r="A376" t="s">
        <v>543</v>
      </c>
    </row>
    <row r="377" spans="1:1" x14ac:dyDescent="0.25">
      <c r="A377" t="s">
        <v>544</v>
      </c>
    </row>
    <row r="378" spans="1:1" x14ac:dyDescent="0.25">
      <c r="A378" t="s">
        <v>545</v>
      </c>
    </row>
    <row r="379" spans="1:1" x14ac:dyDescent="0.25">
      <c r="A379" t="s">
        <v>546</v>
      </c>
    </row>
    <row r="380" spans="1:1" x14ac:dyDescent="0.25">
      <c r="A380" t="s">
        <v>547</v>
      </c>
    </row>
    <row r="381" spans="1:1" x14ac:dyDescent="0.25">
      <c r="A381" t="s">
        <v>548</v>
      </c>
    </row>
    <row r="382" spans="1:1" x14ac:dyDescent="0.25">
      <c r="A382" t="s">
        <v>549</v>
      </c>
    </row>
    <row r="383" spans="1:1" x14ac:dyDescent="0.25">
      <c r="A383" t="s">
        <v>550</v>
      </c>
    </row>
    <row r="384" spans="1:1" x14ac:dyDescent="0.25">
      <c r="A384" t="s">
        <v>551</v>
      </c>
    </row>
    <row r="385" spans="1:1" x14ac:dyDescent="0.25">
      <c r="A385" t="s">
        <v>552</v>
      </c>
    </row>
    <row r="386" spans="1:1" x14ac:dyDescent="0.25">
      <c r="A386" t="s">
        <v>553</v>
      </c>
    </row>
    <row r="387" spans="1:1" x14ac:dyDescent="0.25">
      <c r="A387" t="s">
        <v>554</v>
      </c>
    </row>
    <row r="388" spans="1:1" x14ac:dyDescent="0.25">
      <c r="A388" t="s">
        <v>555</v>
      </c>
    </row>
    <row r="389" spans="1:1" x14ac:dyDescent="0.25">
      <c r="A389" t="s">
        <v>556</v>
      </c>
    </row>
    <row r="390" spans="1:1" x14ac:dyDescent="0.25">
      <c r="A390" t="s">
        <v>557</v>
      </c>
    </row>
    <row r="391" spans="1:1" x14ac:dyDescent="0.25">
      <c r="A391" t="s">
        <v>558</v>
      </c>
    </row>
    <row r="392" spans="1:1" x14ac:dyDescent="0.25">
      <c r="A392" t="s">
        <v>559</v>
      </c>
    </row>
    <row r="393" spans="1:1" x14ac:dyDescent="0.25">
      <c r="A393" t="s">
        <v>560</v>
      </c>
    </row>
    <row r="394" spans="1:1" x14ac:dyDescent="0.25">
      <c r="A394" t="s">
        <v>561</v>
      </c>
    </row>
    <row r="395" spans="1:1" x14ac:dyDescent="0.25">
      <c r="A395" t="s">
        <v>562</v>
      </c>
    </row>
    <row r="396" spans="1:1" x14ac:dyDescent="0.25">
      <c r="A396" t="s">
        <v>563</v>
      </c>
    </row>
    <row r="397" spans="1:1" x14ac:dyDescent="0.25">
      <c r="A397" t="s">
        <v>564</v>
      </c>
    </row>
    <row r="398" spans="1:1" x14ac:dyDescent="0.25">
      <c r="A398" t="s">
        <v>565</v>
      </c>
    </row>
    <row r="399" spans="1:1" x14ac:dyDescent="0.25">
      <c r="A399" t="s">
        <v>566</v>
      </c>
    </row>
    <row r="400" spans="1:1" x14ac:dyDescent="0.25">
      <c r="A400" t="s">
        <v>567</v>
      </c>
    </row>
    <row r="401" spans="1:1" x14ac:dyDescent="0.25">
      <c r="A401" t="s">
        <v>568</v>
      </c>
    </row>
    <row r="402" spans="1:1" x14ac:dyDescent="0.25">
      <c r="A402" t="s">
        <v>569</v>
      </c>
    </row>
    <row r="403" spans="1:1" x14ac:dyDescent="0.25">
      <c r="A403" t="s">
        <v>570</v>
      </c>
    </row>
    <row r="404" spans="1:1" x14ac:dyDescent="0.25">
      <c r="A404" t="s">
        <v>571</v>
      </c>
    </row>
    <row r="405" spans="1:1" x14ac:dyDescent="0.25">
      <c r="A405" t="s">
        <v>572</v>
      </c>
    </row>
    <row r="406" spans="1:1" x14ac:dyDescent="0.25">
      <c r="A406" t="s">
        <v>573</v>
      </c>
    </row>
    <row r="407" spans="1:1" x14ac:dyDescent="0.25">
      <c r="A407" t="s">
        <v>574</v>
      </c>
    </row>
    <row r="408" spans="1:1" x14ac:dyDescent="0.25">
      <c r="A408" t="s">
        <v>575</v>
      </c>
    </row>
    <row r="409" spans="1:1" x14ac:dyDescent="0.25">
      <c r="A409" t="s">
        <v>576</v>
      </c>
    </row>
    <row r="410" spans="1:1" x14ac:dyDescent="0.25">
      <c r="A410" t="s">
        <v>577</v>
      </c>
    </row>
    <row r="411" spans="1:1" x14ac:dyDescent="0.25">
      <c r="A411" t="s">
        <v>578</v>
      </c>
    </row>
    <row r="412" spans="1:1" x14ac:dyDescent="0.25">
      <c r="A412" t="s">
        <v>579</v>
      </c>
    </row>
    <row r="413" spans="1:1" x14ac:dyDescent="0.25">
      <c r="A413" t="s">
        <v>580</v>
      </c>
    </row>
    <row r="414" spans="1:1" x14ac:dyDescent="0.25">
      <c r="A414" t="s">
        <v>581</v>
      </c>
    </row>
    <row r="415" spans="1:1" x14ac:dyDescent="0.25">
      <c r="A415" t="s">
        <v>582</v>
      </c>
    </row>
    <row r="416" spans="1:1" x14ac:dyDescent="0.25">
      <c r="A416" t="s">
        <v>583</v>
      </c>
    </row>
    <row r="417" spans="1:1" x14ac:dyDescent="0.25">
      <c r="A417" t="s">
        <v>584</v>
      </c>
    </row>
    <row r="418" spans="1:1" x14ac:dyDescent="0.25">
      <c r="A418" t="s">
        <v>585</v>
      </c>
    </row>
    <row r="419" spans="1:1" x14ac:dyDescent="0.25">
      <c r="A419" t="s">
        <v>586</v>
      </c>
    </row>
    <row r="420" spans="1:1" x14ac:dyDescent="0.25">
      <c r="A420" t="s">
        <v>587</v>
      </c>
    </row>
    <row r="421" spans="1:1" x14ac:dyDescent="0.25">
      <c r="A421" t="s">
        <v>588</v>
      </c>
    </row>
    <row r="422" spans="1:1" x14ac:dyDescent="0.25">
      <c r="A422" t="s">
        <v>589</v>
      </c>
    </row>
    <row r="423" spans="1:1" x14ac:dyDescent="0.25">
      <c r="A423" t="s">
        <v>590</v>
      </c>
    </row>
    <row r="424" spans="1:1" x14ac:dyDescent="0.25">
      <c r="A424" t="s">
        <v>591</v>
      </c>
    </row>
    <row r="425" spans="1:1" x14ac:dyDescent="0.25">
      <c r="A425" t="s">
        <v>152</v>
      </c>
    </row>
    <row r="426" spans="1:1" x14ac:dyDescent="0.25">
      <c r="A426" t="s">
        <v>153</v>
      </c>
    </row>
    <row r="427" spans="1:1" x14ac:dyDescent="0.25">
      <c r="A427" t="s">
        <v>158</v>
      </c>
    </row>
  </sheetData>
  <sheetProtection algorithmName="SHA-512" hashValue="Aij6aoiAF3e4gtJzi5pxdOgTWuyvYmgEIJ5hlIHAeMAR+zoyLVndisKf8UKnnsXKzYeHc+miS+YtycNIu18v8w==" saltValue="kc8fYU3iSQdGAJB5YoREBQ==" spinCount="100000" sheet="1" objects="1" scenarios="1"/>
  <sortState ref="A2:A419">
    <sortCondition ref="A2:A419"/>
  </sortState>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0"/>
  <dimension ref="A2:CJ18"/>
  <sheetViews>
    <sheetView zoomScaleNormal="100" workbookViewId="0">
      <selection activeCell="I3" sqref="I3"/>
    </sheetView>
  </sheetViews>
  <sheetFormatPr baseColWidth="10" defaultColWidth="10.7109375" defaultRowHeight="15" x14ac:dyDescent="0.25"/>
  <cols>
    <col min="1" max="1" width="34.5703125" style="55" customWidth="1"/>
    <col min="2" max="2" width="29.5703125" style="55" customWidth="1"/>
    <col min="3" max="74" width="10.7109375" style="55"/>
    <col min="75" max="75" width="15.42578125" style="55" customWidth="1"/>
    <col min="76" max="16384" width="10.7109375" style="55"/>
  </cols>
  <sheetData>
    <row r="2" spans="1:88" x14ac:dyDescent="0.25">
      <c r="A2" s="58" t="s">
        <v>35</v>
      </c>
      <c r="B2" s="58" t="s">
        <v>98</v>
      </c>
      <c r="C2" s="58" t="s">
        <v>20</v>
      </c>
      <c r="D2" s="58" t="s">
        <v>21</v>
      </c>
      <c r="E2" s="58" t="s">
        <v>25</v>
      </c>
      <c r="F2" s="58" t="s">
        <v>19</v>
      </c>
      <c r="G2" s="58" t="s">
        <v>90</v>
      </c>
      <c r="H2" s="58" t="s">
        <v>91</v>
      </c>
      <c r="I2" s="59" t="s">
        <v>99</v>
      </c>
      <c r="J2" s="59" t="s">
        <v>100</v>
      </c>
      <c r="K2" s="59" t="s">
        <v>101</v>
      </c>
      <c r="L2" s="59" t="s">
        <v>102</v>
      </c>
      <c r="M2" s="59" t="s">
        <v>103</v>
      </c>
      <c r="N2" s="59" t="s">
        <v>104</v>
      </c>
      <c r="O2" s="59" t="s">
        <v>105</v>
      </c>
      <c r="P2" s="58" t="s">
        <v>26</v>
      </c>
      <c r="Q2" s="58" t="s">
        <v>27</v>
      </c>
      <c r="R2" s="58" t="s">
        <v>28</v>
      </c>
      <c r="S2" s="58" t="s">
        <v>106</v>
      </c>
      <c r="T2" s="58" t="s">
        <v>107</v>
      </c>
      <c r="U2" s="58" t="s">
        <v>34</v>
      </c>
      <c r="V2" s="58" t="s">
        <v>108</v>
      </c>
      <c r="W2" s="58" t="s">
        <v>75</v>
      </c>
      <c r="X2" s="58" t="s">
        <v>76</v>
      </c>
      <c r="Y2" s="58" t="s">
        <v>77</v>
      </c>
      <c r="Z2" s="58" t="s">
        <v>78</v>
      </c>
      <c r="AA2" s="58" t="s">
        <v>79</v>
      </c>
      <c r="AB2" s="59" t="s">
        <v>109</v>
      </c>
      <c r="AC2" s="59" t="s">
        <v>110</v>
      </c>
      <c r="AD2" s="59" t="s">
        <v>111</v>
      </c>
      <c r="AE2" s="58" t="s">
        <v>32</v>
      </c>
      <c r="AF2" s="58" t="s">
        <v>57</v>
      </c>
      <c r="AG2" s="58" t="s">
        <v>58</v>
      </c>
      <c r="AH2" s="58" t="s">
        <v>33</v>
      </c>
      <c r="AI2" s="58" t="s">
        <v>112</v>
      </c>
      <c r="AJ2" s="58" t="s">
        <v>113</v>
      </c>
      <c r="AK2" s="58" t="s">
        <v>114</v>
      </c>
      <c r="AL2" s="58" t="s">
        <v>115</v>
      </c>
      <c r="AM2" s="58" t="s">
        <v>116</v>
      </c>
      <c r="AN2" s="58" t="s">
        <v>117</v>
      </c>
      <c r="AO2" s="58" t="s">
        <v>118</v>
      </c>
      <c r="AP2" s="58" t="s">
        <v>119</v>
      </c>
      <c r="AQ2" s="60" t="s">
        <v>50</v>
      </c>
      <c r="AR2" s="60" t="s">
        <v>51</v>
      </c>
      <c r="AS2" s="60" t="s">
        <v>47</v>
      </c>
      <c r="AT2" s="60" t="s">
        <v>48</v>
      </c>
      <c r="AU2" s="60" t="s">
        <v>49</v>
      </c>
      <c r="AV2" s="60" t="s">
        <v>52</v>
      </c>
      <c r="AW2" s="60" t="s">
        <v>64</v>
      </c>
      <c r="AX2" s="60" t="s">
        <v>54</v>
      </c>
      <c r="AY2" s="60" t="s">
        <v>55</v>
      </c>
      <c r="AZ2" s="60" t="s">
        <v>66</v>
      </c>
      <c r="BA2" s="60" t="s">
        <v>67</v>
      </c>
      <c r="BB2" s="61" t="s">
        <v>120</v>
      </c>
      <c r="BC2" s="61" t="s">
        <v>80</v>
      </c>
      <c r="BD2" s="62" t="s">
        <v>121</v>
      </c>
      <c r="BE2" s="62" t="s">
        <v>122</v>
      </c>
      <c r="BF2" s="62" t="s">
        <v>123</v>
      </c>
      <c r="BG2" s="62" t="s">
        <v>124</v>
      </c>
      <c r="BH2" s="62" t="s">
        <v>125</v>
      </c>
      <c r="BI2" s="62" t="s">
        <v>126</v>
      </c>
      <c r="BJ2" s="62" t="s">
        <v>127</v>
      </c>
      <c r="BK2" s="62" t="s">
        <v>128</v>
      </c>
      <c r="BL2" s="62" t="s">
        <v>129</v>
      </c>
      <c r="BM2" s="62" t="s">
        <v>130</v>
      </c>
      <c r="BN2" s="62" t="s">
        <v>131</v>
      </c>
      <c r="BO2" s="62" t="s">
        <v>132</v>
      </c>
      <c r="BP2" s="62" t="s">
        <v>160</v>
      </c>
      <c r="BQ2" s="62" t="s">
        <v>161</v>
      </c>
      <c r="BR2" s="62" t="s">
        <v>162</v>
      </c>
      <c r="BS2" s="62" t="s">
        <v>163</v>
      </c>
      <c r="BT2" s="62" t="s">
        <v>164</v>
      </c>
      <c r="BU2" s="62" t="s">
        <v>165</v>
      </c>
      <c r="BV2" s="62" t="s">
        <v>167</v>
      </c>
      <c r="BW2" s="62" t="s">
        <v>596</v>
      </c>
      <c r="BX2" s="62" t="s">
        <v>597</v>
      </c>
      <c r="BY2" s="62" t="s">
        <v>598</v>
      </c>
      <c r="BZ2" s="62" t="s">
        <v>599</v>
      </c>
      <c r="CA2" s="62"/>
      <c r="CB2" s="62"/>
      <c r="CC2" s="62"/>
      <c r="CD2" s="62"/>
      <c r="CE2" s="62"/>
      <c r="CF2" s="62"/>
      <c r="CG2" s="62"/>
      <c r="CH2" s="62"/>
      <c r="CI2" s="62"/>
      <c r="CJ2" s="62"/>
    </row>
    <row r="3" spans="1:88" x14ac:dyDescent="0.25">
      <c r="A3" s="55" t="str">
        <f>'Resumen General'!C5</f>
        <v>INSTITUTO NACIONAL DE FORMACION TECNICA PROFESIONAL DEL DEPARTAMENTO DE SAN ANDRES, PROVIDENCIA Y SANTA CATALINA-INFOTEP SAN ANDRES</v>
      </c>
      <c r="B3" s="55" t="str">
        <f>'Resumen General'!C6</f>
        <v xml:space="preserve">CHARLES  GALLARDO HUMPRHIES </v>
      </c>
      <c r="C3" s="55">
        <f>+ABOGADOS!D11</f>
        <v>1</v>
      </c>
      <c r="D3" s="55">
        <f>+ABOGADOS!D12</f>
        <v>1</v>
      </c>
      <c r="E3" s="55">
        <f>+ABOGADOS!D13</f>
        <v>1</v>
      </c>
      <c r="F3" s="55">
        <f>+ABOGADOS!D14</f>
        <v>0</v>
      </c>
      <c r="G3" s="55">
        <f>+ABOGADOS!D17</f>
        <v>0</v>
      </c>
      <c r="H3" s="55">
        <f>+ABOGADOS!D18</f>
        <v>0</v>
      </c>
      <c r="I3" s="55">
        <f>+ABOGADOS!H10</f>
        <v>1</v>
      </c>
      <c r="J3" s="55">
        <f>+ABOGADOS!H11</f>
        <v>1</v>
      </c>
      <c r="K3" s="55">
        <f>+ABOGADOS!H12</f>
        <v>1</v>
      </c>
      <c r="L3" s="55">
        <f>+ABOGADOS!H17</f>
        <v>0</v>
      </c>
      <c r="M3" s="55">
        <f>+ABOGADOS!H18</f>
        <v>0</v>
      </c>
      <c r="N3" s="55">
        <f>+ABOGADOS!H19</f>
        <v>0</v>
      </c>
      <c r="O3" s="55">
        <f>+ABOGADOS!H20</f>
        <v>1</v>
      </c>
      <c r="P3" s="55">
        <f>+JUDICIALES!D11</f>
        <v>0</v>
      </c>
      <c r="Q3" s="55">
        <f>+JUDICIALES!D12</f>
        <v>0</v>
      </c>
      <c r="R3" s="55">
        <f>+JUDICIALES!D13</f>
        <v>0</v>
      </c>
      <c r="S3" s="55">
        <f>+JUDICIALES!D16</f>
        <v>0</v>
      </c>
      <c r="T3" s="55">
        <f>+JUDICIALES!D17</f>
        <v>0</v>
      </c>
      <c r="U3" s="55">
        <f>+JUDICIALES!D21</f>
        <v>0</v>
      </c>
      <c r="V3" s="55">
        <f>+JUDICIALES!D22</f>
        <v>0</v>
      </c>
      <c r="W3" s="55">
        <f>JUDICIALES!D28</f>
        <v>0</v>
      </c>
      <c r="X3" s="55">
        <f>JUDICIALES!D29</f>
        <v>0</v>
      </c>
      <c r="Y3" s="55">
        <f>JUDICIALES!D30</f>
        <v>0</v>
      </c>
      <c r="Z3" s="55">
        <f>JUDICIALES!D31</f>
        <v>0</v>
      </c>
      <c r="AA3" s="55">
        <f>JUDICIALES!D32</f>
        <v>0</v>
      </c>
      <c r="AB3" s="55">
        <f>+JUDICIALES!G9</f>
        <v>0</v>
      </c>
      <c r="AC3" s="55">
        <f>+JUDICIALES!G10</f>
        <v>0</v>
      </c>
      <c r="AD3" s="55">
        <f>+JUDICIALES!G11</f>
        <v>0</v>
      </c>
      <c r="AE3" s="55">
        <f>+JUDICIALES!G15</f>
        <v>0</v>
      </c>
      <c r="AF3" s="55">
        <f>+JUDICIALES!G16</f>
        <v>0</v>
      </c>
      <c r="AG3" s="55">
        <f>+JUDICIALES!G17</f>
        <v>0</v>
      </c>
      <c r="AH3" s="55">
        <f>+JUDICIALES!G18</f>
        <v>0</v>
      </c>
      <c r="AI3" s="55">
        <f>+JUDICIALES!G21</f>
        <v>0</v>
      </c>
      <c r="AJ3" s="55">
        <f>+JUDICIALES!G22</f>
        <v>0</v>
      </c>
      <c r="AK3" s="55">
        <f>+JUDICIALES!G23</f>
        <v>0</v>
      </c>
      <c r="AL3" s="55">
        <f>+JUDICIALES!G24</f>
        <v>0</v>
      </c>
      <c r="AM3" s="55">
        <f>+JUDICIALES!H21</f>
        <v>0</v>
      </c>
      <c r="AN3" s="55">
        <f>+JUDICIALES!H22</f>
        <v>0</v>
      </c>
      <c r="AO3" s="55">
        <f>+JUDICIALES!H23</f>
        <v>0</v>
      </c>
      <c r="AP3" s="55">
        <f>+JUDICIALES!H24</f>
        <v>0</v>
      </c>
      <c r="AQ3" s="55">
        <f>+PREJUDICIALES!D10</f>
        <v>0</v>
      </c>
      <c r="AR3" s="55">
        <f>+PREJUDICIALES!D11</f>
        <v>0</v>
      </c>
      <c r="AS3" s="55">
        <f>+PREJUDICIALES!D12</f>
        <v>0</v>
      </c>
      <c r="AT3" s="55">
        <f>+PREJUDICIALES!D13</f>
        <v>0</v>
      </c>
      <c r="AU3" s="55">
        <f>+PREJUDICIALES!D14</f>
        <v>0</v>
      </c>
      <c r="AV3" s="55">
        <f>+PREJUDICIALES!D17</f>
        <v>0</v>
      </c>
      <c r="AW3" s="55">
        <f>+PREJUDICIALES!D18</f>
        <v>0</v>
      </c>
      <c r="AX3" s="55">
        <f>+PREJUDICIALES!G12</f>
        <v>0</v>
      </c>
      <c r="AY3" s="55">
        <f>+PREJUDICIALES!G13</f>
        <v>0</v>
      </c>
      <c r="AZ3" s="55">
        <f>+ARBITRAMENTOS!D9</f>
        <v>0</v>
      </c>
      <c r="BA3" s="55">
        <f>+ARBITRAMENTOS!D10</f>
        <v>0</v>
      </c>
      <c r="BB3" s="55">
        <f>ARBITRAMENTOS!G9</f>
        <v>0</v>
      </c>
      <c r="BC3" s="55">
        <f>ARBITRAMENTOS!G10</f>
        <v>0</v>
      </c>
      <c r="BD3" s="55" t="str">
        <f>+PAGOS!D9</f>
        <v>No</v>
      </c>
      <c r="BE3" s="55" t="str">
        <f>+PAGOS!D10</f>
        <v>No</v>
      </c>
      <c r="BF3" s="56">
        <f>USUARIOS!D9</f>
        <v>45495</v>
      </c>
      <c r="BG3" s="56">
        <f>ABOGADOS!D7</f>
        <v>45495</v>
      </c>
      <c r="BH3" s="56">
        <f>JUDICIALES!D8</f>
        <v>45495</v>
      </c>
      <c r="BI3" s="55">
        <f>+USUARIOS!C19</f>
        <v>0</v>
      </c>
      <c r="BJ3" s="55" t="str">
        <f>+ABOGADOS!C22</f>
        <v>EL ABOGADO VINCULADO ES POR MEDIO DE CONTRATO DE PRESTACION DE SERVICIOS -</v>
      </c>
      <c r="BK3" s="55" t="str">
        <f>+JUDICIALES!F28</f>
        <v>LAPROFESIONAL CONTRATADA - INFORMA QUE A LA FECHA CORTE JUNIO 30 DE 2024- NO EXISTEN PROCESOS JUDICIALES ENCONTRA DEL INFOTEP</v>
      </c>
      <c r="BL3" s="55" t="str">
        <f>+PREJUDICIALES!F17</f>
        <v>LAPROFESIONAL CONTRATADA - INFORMA QUE A LA FECHA CORTE JUNIO 30 DE 2024- NO EXISTEN PROCESOS JUDICIALES ENCONTRA DEL INFOTEP</v>
      </c>
      <c r="BM3" s="55" t="str">
        <f>+ARBITRAMENTOS!C13</f>
        <v>LAPROFESIONAL CONTRATADA - INFORMA QUE A LA FECHA CORTE JUNIO 30 DE 2024- NO EXISTEN PROCESOS JUDICIALES ENCONTRA DEL INFOTEP</v>
      </c>
      <c r="BN3" s="55" t="str">
        <f>+PAGOS!F8</f>
        <v>LAPROFESIONAL CONTRATADA - INFORMA QUE A LA FECHA CORTE JUNIO 30 DE 2024- NO EXISTEN PROCESOS JUDICIALES ENCONTRA DEL INFOTEP</v>
      </c>
      <c r="BO3" s="55" t="str">
        <f>'Resumen General'!B26</f>
        <v>LA PROFESIONAL CONTRATADA - INFORMA QUE A LA FECHA CORTE JUNIO 30 DE 2024- NO EXISTEN PROCESOS JUDICIALES ENCONTRA DEL INFOTEP
LAS FUNCIONES DE  CONTROL INTERNO FUERON ASIGNADAS  AL VICERRECTOR ADMINISTRATIVO -  TODA VEZ QUE  SE ESTA A LA ESPERA DE LA DESICION DE PRESIDENCIA - PARA EL PROCESO DE NOMBREMAIENTO  POR PARTE DLE PRESIDENTE DE LA PERESONA  A CARGO DE CONTROL INTERNO</v>
      </c>
      <c r="BP3" s="55">
        <f>USUARIOS!C20</f>
        <v>0</v>
      </c>
      <c r="BQ3" s="55">
        <f>ABOGADOS!D26</f>
        <v>0</v>
      </c>
      <c r="BR3" s="55" t="str">
        <f>JUDICIALES!H34</f>
        <v>No</v>
      </c>
      <c r="BS3" s="55">
        <f>PREJUDICIALES!G23</f>
        <v>0</v>
      </c>
      <c r="BT3" s="55">
        <f>ARBITRAMENTOS!D17</f>
        <v>0</v>
      </c>
      <c r="BU3" s="55">
        <f>PAGOS!G11</f>
        <v>0</v>
      </c>
      <c r="BV3" s="55" t="str">
        <f>'Resumen General'!C30</f>
        <v>No</v>
      </c>
      <c r="BW3" s="55" t="str">
        <f>'COMITES DE CONCILIACION'!D9</f>
        <v>No</v>
      </c>
      <c r="BX3" s="55" t="str">
        <f>'COMITES DE CONCILIACION'!D10</f>
        <v>No</v>
      </c>
      <c r="BY3" s="55" t="str">
        <f>'COMITES DE CONCILIACION'!F8</f>
        <v>LAPROFESIONAL CONTRATADA - INFORMA QUE A LA FECHA CORTE JUNIO 30 DE 2024- NO EXISTEN PROCESOS JUDICIALES ENCONTRA DEL INFOTEP</v>
      </c>
      <c r="BZ3" s="55">
        <f>'COMITES DE CONCILIACION'!G11</f>
        <v>0</v>
      </c>
    </row>
    <row r="12" spans="1:88" x14ac:dyDescent="0.25">
      <c r="A12" s="58" t="s">
        <v>35</v>
      </c>
      <c r="B12" s="58" t="s">
        <v>14</v>
      </c>
      <c r="C12" s="58" t="s">
        <v>15</v>
      </c>
      <c r="D12" s="58" t="s">
        <v>6</v>
      </c>
      <c r="E12" s="58" t="s">
        <v>7</v>
      </c>
      <c r="F12" s="58" t="s">
        <v>16</v>
      </c>
      <c r="G12" s="58" t="s">
        <v>71</v>
      </c>
    </row>
    <row r="13" spans="1:88" x14ac:dyDescent="0.25">
      <c r="A13" s="55" t="str">
        <f t="shared" ref="A13:A18" si="0">$A$3</f>
        <v>INSTITUTO NACIONAL DE FORMACION TECNICA PROFESIONAL DEL DEPARTAMENTO DE SAN ANDRES, PROVIDENCIA Y SANTA CATALINA-INFOTEP SAN ANDRES</v>
      </c>
      <c r="B13" s="55" t="s">
        <v>0</v>
      </c>
      <c r="C13" s="55" t="str">
        <f>USUARIOS!C12</f>
        <v>Si</v>
      </c>
      <c r="D13" s="57">
        <f>USUARIOS!D12</f>
        <v>45230</v>
      </c>
      <c r="E13" s="55" t="str">
        <f>USUARIOS!E12</f>
        <v>ANDRES AVELINO MEZA VILLARREAL</v>
      </c>
      <c r="F13" s="57">
        <f>USUARIOS!F12</f>
        <v>0</v>
      </c>
      <c r="G13" s="55" t="str">
        <f>USUARIOS!G12</f>
        <v>DESACTUALIZADO</v>
      </c>
    </row>
    <row r="14" spans="1:88" x14ac:dyDescent="0.25">
      <c r="A14" s="55" t="str">
        <f t="shared" si="0"/>
        <v>INSTITUTO NACIONAL DE FORMACION TECNICA PROFESIONAL DEL DEPARTAMENTO DE SAN ANDRES, PROVIDENCIA Y SANTA CATALINA-INFOTEP SAN ANDRES</v>
      </c>
      <c r="B14" s="55" t="s">
        <v>1</v>
      </c>
      <c r="C14" s="55" t="str">
        <f>USUARIOS!C13</f>
        <v>Si</v>
      </c>
      <c r="D14" s="57">
        <f>USUARIOS!D13</f>
        <v>43179</v>
      </c>
      <c r="E14" s="55" t="str">
        <f>USUARIOS!E13</f>
        <v>WENDY JOHANA RODRIGUEZ VELEZ</v>
      </c>
      <c r="F14" s="57">
        <f>USUARIOS!F13</f>
        <v>0</v>
      </c>
      <c r="G14" s="55" t="str">
        <f>USUARIOS!G13</f>
        <v>DESACTUALIZADO</v>
      </c>
    </row>
    <row r="15" spans="1:88" x14ac:dyDescent="0.25">
      <c r="A15" s="55" t="str">
        <f t="shared" si="0"/>
        <v>INSTITUTO NACIONAL DE FORMACION TECNICA PROFESIONAL DEL DEPARTAMENTO DE SAN ANDRES, PROVIDENCIA Y SANTA CATALINA-INFOTEP SAN ANDRES</v>
      </c>
      <c r="B15" s="55" t="s">
        <v>2</v>
      </c>
      <c r="C15" s="55" t="str">
        <f>USUARIOS!C14</f>
        <v>Si</v>
      </c>
      <c r="D15" s="57">
        <f>USUARIOS!D14</f>
        <v>44398</v>
      </c>
      <c r="E15" s="55" t="str">
        <f>USUARIOS!E14</f>
        <v>PAULA SOLANO</v>
      </c>
      <c r="F15" s="57">
        <f>USUARIOS!F14</f>
        <v>0</v>
      </c>
      <c r="G15" s="55" t="str">
        <f>USUARIOS!G14</f>
        <v>DESACTUALIZADO</v>
      </c>
    </row>
    <row r="16" spans="1:88" x14ac:dyDescent="0.25">
      <c r="A16" s="55" t="str">
        <f t="shared" si="0"/>
        <v>INSTITUTO NACIONAL DE FORMACION TECNICA PROFESIONAL DEL DEPARTAMENTO DE SAN ANDRES, PROVIDENCIA Y SANTA CATALINA-INFOTEP SAN ANDRES</v>
      </c>
      <c r="B16" s="55" t="s">
        <v>3</v>
      </c>
      <c r="C16" s="55" t="str">
        <f>USUARIOS!C15</f>
        <v>Si</v>
      </c>
      <c r="D16" s="57">
        <f>USUARIOS!D15</f>
        <v>43179</v>
      </c>
      <c r="E16" s="55" t="str">
        <f>USUARIOS!E15</f>
        <v>ANDRES AVELINO MEZA VILLARREAL</v>
      </c>
      <c r="F16" s="57">
        <f>USUARIOS!F15</f>
        <v>0</v>
      </c>
      <c r="G16" s="55" t="str">
        <f>USUARIOS!G15</f>
        <v>DESACTUALIZADO</v>
      </c>
    </row>
    <row r="17" spans="1:7" x14ac:dyDescent="0.25">
      <c r="A17" s="55" t="str">
        <f t="shared" si="0"/>
        <v>INSTITUTO NACIONAL DE FORMACION TECNICA PROFESIONAL DEL DEPARTAMENTO DE SAN ANDRES, PROVIDENCIA Y SANTA CATALINA-INFOTEP SAN ANDRES</v>
      </c>
      <c r="B17" s="55" t="s">
        <v>4</v>
      </c>
      <c r="C17" s="55" t="str">
        <f>USUARIOS!C16</f>
        <v>Si</v>
      </c>
      <c r="D17" s="57">
        <f>USUARIOS!D16</f>
        <v>44398</v>
      </c>
      <c r="E17" s="55" t="str">
        <f>USUARIOS!E16</f>
        <v xml:space="preserve">JAIME JIMENEZ ASIS </v>
      </c>
      <c r="F17" s="57">
        <f>USUARIOS!F16</f>
        <v>0</v>
      </c>
      <c r="G17" s="55" t="str">
        <f>USUARIOS!G16</f>
        <v>DESACTUALIZADO</v>
      </c>
    </row>
    <row r="18" spans="1:7" x14ac:dyDescent="0.25">
      <c r="A18" s="55" t="str">
        <f t="shared" si="0"/>
        <v>INSTITUTO NACIONAL DE FORMACION TECNICA PROFESIONAL DEL DEPARTAMENTO DE SAN ANDRES, PROVIDENCIA Y SANTA CATALINA-INFOTEP SAN ANDRES</v>
      </c>
      <c r="B18" s="55" t="s">
        <v>5</v>
      </c>
      <c r="C18" s="55" t="str">
        <f>USUARIOS!C17</f>
        <v>Si</v>
      </c>
      <c r="D18" s="57">
        <f>USUARIOS!D17</f>
        <v>45112</v>
      </c>
      <c r="E18" s="55" t="str">
        <f>USUARIOS!E17</f>
        <v xml:space="preserve">CHARLES GALLARDO HUMPHRIES </v>
      </c>
      <c r="F18" s="57">
        <f>USUARIOS!F17</f>
        <v>0</v>
      </c>
      <c r="G18" s="55" t="str">
        <f>USUARIOS!G17</f>
        <v>DESACTUALIZADO</v>
      </c>
    </row>
  </sheetData>
  <sheetProtection algorithmName="SHA-512" hashValue="HNW1bqZ7d40ehpK4wSgZhYRloudNqOucxK/pAli2Z7l6L9Y3IF/k2zdfOFpKp8+PVND1yjCA9soI8QI/osU1sw==" saltValue="FjaGv+oshQTkQuzR4NwJPg==" spinCount="100000" sheet="1" objects="1" scenarios="1"/>
  <phoneticPr fontId="16" type="noConversion"/>
  <pageMargins left="0.7" right="0.7" top="0.75" bottom="0.75" header="0.3" footer="0.3"/>
  <pageSetup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B5:T20"/>
  <sheetViews>
    <sheetView zoomScale="89" zoomScaleNormal="89" workbookViewId="0">
      <selection activeCell="E15" sqref="E15"/>
    </sheetView>
  </sheetViews>
  <sheetFormatPr baseColWidth="10" defaultRowHeight="15" x14ac:dyDescent="0.25"/>
  <cols>
    <col min="1" max="1" width="6.42578125" style="1" customWidth="1"/>
    <col min="2" max="2" width="34.28515625" style="1" customWidth="1"/>
    <col min="3" max="3" width="13.28515625" style="1" customWidth="1"/>
    <col min="4" max="4" width="27.42578125" style="1" customWidth="1"/>
    <col min="5" max="5" width="57.42578125" style="1" customWidth="1"/>
    <col min="6" max="6" width="30.140625" style="1" customWidth="1"/>
    <col min="7" max="7" width="15.7109375" style="1" customWidth="1"/>
    <col min="8" max="9" width="11.42578125" style="34"/>
    <col min="10" max="10" width="11.85546875" style="34" bestFit="1" customWidth="1"/>
    <col min="11" max="19" width="11.42578125" style="1"/>
    <col min="20" max="20" width="0" style="1" hidden="1" customWidth="1"/>
    <col min="21" max="16384" width="11.42578125" style="1"/>
  </cols>
  <sheetData>
    <row r="5" spans="2:20" ht="15.75" thickBot="1" x14ac:dyDescent="0.3"/>
    <row r="6" spans="2:20" x14ac:dyDescent="0.25">
      <c r="B6" s="10"/>
      <c r="C6" s="11"/>
      <c r="D6" s="11"/>
      <c r="E6" s="11"/>
      <c r="F6" s="11"/>
      <c r="G6" s="12"/>
    </row>
    <row r="7" spans="2:20" ht="21" x14ac:dyDescent="0.35">
      <c r="B7" s="102" t="s">
        <v>606</v>
      </c>
      <c r="C7" s="103"/>
      <c r="D7" s="103"/>
      <c r="E7" s="103"/>
      <c r="F7" s="103"/>
      <c r="G7" s="104"/>
      <c r="T7" s="1" t="s">
        <v>11</v>
      </c>
    </row>
    <row r="8" spans="2:20" ht="15.75" thickBot="1" x14ac:dyDescent="0.3">
      <c r="B8" s="13"/>
      <c r="D8" s="110" t="s">
        <v>133</v>
      </c>
      <c r="E8" s="110"/>
      <c r="G8" s="14"/>
      <c r="T8" s="1" t="s">
        <v>12</v>
      </c>
    </row>
    <row r="9" spans="2:20" ht="15.75" thickBot="1" x14ac:dyDescent="0.3">
      <c r="B9" s="108" t="s">
        <v>154</v>
      </c>
      <c r="C9" s="109"/>
      <c r="D9" s="87">
        <v>45495</v>
      </c>
      <c r="G9" s="14"/>
      <c r="T9" s="1" t="s">
        <v>13</v>
      </c>
    </row>
    <row r="10" spans="2:20" ht="15.75" thickBot="1" x14ac:dyDescent="0.3">
      <c r="B10" s="13" t="s">
        <v>135</v>
      </c>
      <c r="G10" s="53">
        <v>43545</v>
      </c>
    </row>
    <row r="11" spans="2:20" x14ac:dyDescent="0.25">
      <c r="B11" s="76" t="s">
        <v>14</v>
      </c>
      <c r="C11" s="77" t="s">
        <v>15</v>
      </c>
      <c r="D11" s="78" t="s">
        <v>6</v>
      </c>
      <c r="E11" s="77" t="s">
        <v>7</v>
      </c>
      <c r="F11" s="77" t="s">
        <v>16</v>
      </c>
      <c r="G11" s="79" t="s">
        <v>71</v>
      </c>
    </row>
    <row r="12" spans="2:20" x14ac:dyDescent="0.25">
      <c r="B12" s="19" t="s">
        <v>0</v>
      </c>
      <c r="C12" s="63" t="s">
        <v>11</v>
      </c>
      <c r="D12" s="97">
        <v>45230</v>
      </c>
      <c r="E12" s="96" t="s">
        <v>639</v>
      </c>
      <c r="F12" s="64"/>
      <c r="G12" s="65" t="str">
        <f t="shared" ref="G12:G15" si="0">+IF(C12="Si",IF(F12&lt;$G$10,"DESACTUALIZADO",""),"")</f>
        <v>DESACTUALIZADO</v>
      </c>
      <c r="H12" s="34">
        <f t="shared" ref="H12:H17" si="1">+IF(C12="N/A",1,0)</f>
        <v>0</v>
      </c>
      <c r="I12" s="34">
        <f t="shared" ref="I12:I17" si="2">+IF(C12="Si",1,0)</f>
        <v>1</v>
      </c>
      <c r="J12" s="34">
        <f t="shared" ref="J12:J17" si="3">+IF(C12="No",1,0)</f>
        <v>0</v>
      </c>
    </row>
    <row r="13" spans="2:20" x14ac:dyDescent="0.25">
      <c r="B13" s="19" t="s">
        <v>1</v>
      </c>
      <c r="C13" s="63" t="s">
        <v>11</v>
      </c>
      <c r="D13" s="97">
        <v>43179</v>
      </c>
      <c r="E13" s="96" t="s">
        <v>640</v>
      </c>
      <c r="F13" s="64"/>
      <c r="G13" s="65" t="str">
        <f t="shared" si="0"/>
        <v>DESACTUALIZADO</v>
      </c>
      <c r="H13" s="34">
        <f t="shared" si="1"/>
        <v>0</v>
      </c>
      <c r="I13" s="34">
        <f t="shared" si="2"/>
        <v>1</v>
      </c>
      <c r="J13" s="34">
        <f t="shared" si="3"/>
        <v>0</v>
      </c>
    </row>
    <row r="14" spans="2:20" x14ac:dyDescent="0.25">
      <c r="B14" s="19" t="s">
        <v>2</v>
      </c>
      <c r="C14" s="63" t="s">
        <v>11</v>
      </c>
      <c r="D14" s="97">
        <v>44398</v>
      </c>
      <c r="E14" s="96" t="s">
        <v>641</v>
      </c>
      <c r="F14" s="64"/>
      <c r="G14" s="65" t="str">
        <f t="shared" si="0"/>
        <v>DESACTUALIZADO</v>
      </c>
      <c r="H14" s="34">
        <f t="shared" si="1"/>
        <v>0</v>
      </c>
      <c r="I14" s="34">
        <f t="shared" si="2"/>
        <v>1</v>
      </c>
      <c r="J14" s="34">
        <f t="shared" si="3"/>
        <v>0</v>
      </c>
      <c r="T14" s="37">
        <v>43545</v>
      </c>
    </row>
    <row r="15" spans="2:20" x14ac:dyDescent="0.25">
      <c r="B15" s="19" t="s">
        <v>3</v>
      </c>
      <c r="C15" s="63" t="s">
        <v>11</v>
      </c>
      <c r="D15" s="97">
        <v>43179</v>
      </c>
      <c r="E15" s="96" t="s">
        <v>639</v>
      </c>
      <c r="F15" s="64"/>
      <c r="G15" s="65" t="str">
        <f t="shared" si="0"/>
        <v>DESACTUALIZADO</v>
      </c>
      <c r="H15" s="34">
        <f t="shared" si="1"/>
        <v>0</v>
      </c>
      <c r="I15" s="34">
        <f t="shared" si="2"/>
        <v>1</v>
      </c>
      <c r="J15" s="34">
        <f t="shared" si="3"/>
        <v>0</v>
      </c>
    </row>
    <row r="16" spans="2:20" x14ac:dyDescent="0.25">
      <c r="B16" s="19" t="s">
        <v>4</v>
      </c>
      <c r="C16" s="63" t="s">
        <v>11</v>
      </c>
      <c r="D16" s="97">
        <v>44398</v>
      </c>
      <c r="E16" s="96" t="s">
        <v>642</v>
      </c>
      <c r="F16" s="64"/>
      <c r="G16" s="65" t="str">
        <f t="shared" ref="G16:G17" si="4">+IF(C16="Si",IF(F16&lt;$G$10,"DESACTUALIZADO",""),"")</f>
        <v>DESACTUALIZADO</v>
      </c>
      <c r="H16" s="34">
        <f t="shared" si="1"/>
        <v>0</v>
      </c>
      <c r="I16" s="34">
        <f t="shared" si="2"/>
        <v>1</v>
      </c>
      <c r="J16" s="34">
        <f t="shared" si="3"/>
        <v>0</v>
      </c>
    </row>
    <row r="17" spans="2:10" ht="15.75" thickBot="1" x14ac:dyDescent="0.3">
      <c r="B17" s="80" t="s">
        <v>5</v>
      </c>
      <c r="C17" s="81" t="s">
        <v>11</v>
      </c>
      <c r="D17" s="97">
        <v>45112</v>
      </c>
      <c r="E17" s="96" t="s">
        <v>643</v>
      </c>
      <c r="F17" s="82"/>
      <c r="G17" s="83" t="str">
        <f t="shared" si="4"/>
        <v>DESACTUALIZADO</v>
      </c>
      <c r="H17" s="34">
        <f t="shared" si="1"/>
        <v>0</v>
      </c>
      <c r="I17" s="34">
        <f t="shared" si="2"/>
        <v>1</v>
      </c>
      <c r="J17" s="34">
        <f t="shared" si="3"/>
        <v>0</v>
      </c>
    </row>
    <row r="18" spans="2:10" ht="15.75" thickBot="1" x14ac:dyDescent="0.3">
      <c r="B18" s="13"/>
      <c r="G18" s="14"/>
    </row>
    <row r="19" spans="2:10" ht="94.5" customHeight="1" thickBot="1" x14ac:dyDescent="0.3">
      <c r="B19" s="75" t="s">
        <v>84</v>
      </c>
      <c r="C19" s="105"/>
      <c r="D19" s="106"/>
      <c r="E19" s="106"/>
      <c r="F19" s="106"/>
      <c r="G19" s="107"/>
    </row>
    <row r="20" spans="2:10" ht="15.75" thickBot="1" x14ac:dyDescent="0.3">
      <c r="B20" s="73" t="s">
        <v>159</v>
      </c>
      <c r="C20" s="74"/>
      <c r="D20"/>
      <c r="E20"/>
      <c r="F20"/>
      <c r="G20"/>
    </row>
  </sheetData>
  <sheetProtection algorithmName="SHA-512" hashValue="NyvSq6+yZlU4JbcnIWtSlaKDanKrX9ruDwGnfq5JMLYfkFgS/nlEbrOn309jfWmt2tzNPZAohA0abWlQ9vmmHg==" saltValue="4XkMDD4QjV9OWsrMnyihtg==" spinCount="100000" sheet="1" objects="1" scenarios="1"/>
  <dataConsolidate/>
  <mergeCells count="4">
    <mergeCell ref="B7:G7"/>
    <mergeCell ref="C19:G19"/>
    <mergeCell ref="B9:C9"/>
    <mergeCell ref="D8:E8"/>
  </mergeCells>
  <conditionalFormatting sqref="C12:C17">
    <cfRule type="containsText" dxfId="68" priority="43" operator="containsText" text="N/A">
      <formula>NOT(ISERROR(SEARCH("N/A",C12)))</formula>
    </cfRule>
  </conditionalFormatting>
  <conditionalFormatting sqref="C19:C20">
    <cfRule type="containsBlanks" dxfId="67" priority="21">
      <formula>LEN(TRIM(C19))=0</formula>
    </cfRule>
  </conditionalFormatting>
  <conditionalFormatting sqref="C20">
    <cfRule type="containsText" dxfId="66" priority="20" operator="containsText" text="N/A">
      <formula>NOT(ISERROR(SEARCH("N/A",C20)))</formula>
    </cfRule>
  </conditionalFormatting>
  <conditionalFormatting sqref="C12:C17 F12:F17">
    <cfRule type="containsBlanks" dxfId="65" priority="45">
      <formula>LEN(TRIM(C12))=0</formula>
    </cfRule>
  </conditionalFormatting>
  <conditionalFormatting sqref="D9">
    <cfRule type="containsBlanks" dxfId="64" priority="50">
      <formula>LEN(TRIM(D9))=0</formula>
    </cfRule>
  </conditionalFormatting>
  <conditionalFormatting sqref="F12">
    <cfRule type="expression" dxfId="63" priority="39">
      <formula>OR($C$12="No",$C$12="N/A")</formula>
    </cfRule>
  </conditionalFormatting>
  <conditionalFormatting sqref="F13">
    <cfRule type="expression" dxfId="62" priority="36">
      <formula>OR($C$13="No",$C$13="N/A")</formula>
    </cfRule>
  </conditionalFormatting>
  <conditionalFormatting sqref="F14">
    <cfRule type="expression" dxfId="61" priority="38">
      <formula>OR($C$14="No",$C$14="N/A")</formula>
    </cfRule>
  </conditionalFormatting>
  <conditionalFormatting sqref="F15">
    <cfRule type="expression" dxfId="60" priority="34">
      <formula>OR($C$15="No",$C$15="N/A")</formula>
    </cfRule>
  </conditionalFormatting>
  <conditionalFormatting sqref="F16">
    <cfRule type="expression" dxfId="59" priority="33">
      <formula>OR($C$16="No",$C$16="N/A")</formula>
    </cfRule>
  </conditionalFormatting>
  <conditionalFormatting sqref="F17">
    <cfRule type="expression" dxfId="58" priority="32">
      <formula>OR($C$17="No",$C$17="N/A")</formula>
    </cfRule>
  </conditionalFormatting>
  <conditionalFormatting sqref="F13:F17">
    <cfRule type="expression" dxfId="57" priority="22">
      <formula>OR($C$12="No",$C$12="N/A")</formula>
    </cfRule>
  </conditionalFormatting>
  <conditionalFormatting sqref="E12:E17">
    <cfRule type="containsBlanks" dxfId="56" priority="15">
      <formula>LEN(TRIM(E12))=0</formula>
    </cfRule>
  </conditionalFormatting>
  <conditionalFormatting sqref="E12">
    <cfRule type="expression" dxfId="55" priority="14">
      <formula>OR($C$12="No",$C$12="N/A")</formula>
    </cfRule>
  </conditionalFormatting>
  <conditionalFormatting sqref="E14">
    <cfRule type="expression" dxfId="54" priority="13">
      <formula>OR($C$14="No",$C$14="N/A")</formula>
    </cfRule>
  </conditionalFormatting>
  <conditionalFormatting sqref="E13">
    <cfRule type="expression" dxfId="53" priority="12">
      <formula>OR($C$13="No",$C$13="N/A")</formula>
    </cfRule>
  </conditionalFormatting>
  <conditionalFormatting sqref="E15">
    <cfRule type="expression" dxfId="52" priority="11">
      <formula>OR($C$15="No",$C$15="N/A")</formula>
    </cfRule>
  </conditionalFormatting>
  <conditionalFormatting sqref="E16">
    <cfRule type="expression" dxfId="51" priority="10">
      <formula>OR($C$16="No",$C$16="N/A")</formula>
    </cfRule>
  </conditionalFormatting>
  <conditionalFormatting sqref="E17">
    <cfRule type="expression" dxfId="50" priority="9">
      <formula>OR($C$17="No",$C$17="N/A")</formula>
    </cfRule>
  </conditionalFormatting>
  <conditionalFormatting sqref="D12:D17">
    <cfRule type="containsBlanks" dxfId="49" priority="8">
      <formula>LEN(TRIM(D12))=0</formula>
    </cfRule>
  </conditionalFormatting>
  <conditionalFormatting sqref="D12">
    <cfRule type="expression" dxfId="48" priority="7">
      <formula>OR($C$12="No",$C$12="N/A")</formula>
    </cfRule>
  </conditionalFormatting>
  <conditionalFormatting sqref="D14">
    <cfRule type="expression" dxfId="47" priority="6">
      <formula>OR($C$14="No",$C$14="N/A")</formula>
    </cfRule>
  </conditionalFormatting>
  <conditionalFormatting sqref="D13">
    <cfRule type="expression" dxfId="46" priority="5">
      <formula>OR($C$13="No",$C$13="N/A")</formula>
    </cfRule>
  </conditionalFormatting>
  <conditionalFormatting sqref="D15">
    <cfRule type="expression" dxfId="45" priority="4">
      <formula>OR($C$15="No",$C$15="N/A")</formula>
    </cfRule>
  </conditionalFormatting>
  <conditionalFormatting sqref="D16">
    <cfRule type="expression" dxfId="44" priority="3">
      <formula>OR($C$16="No",$C$16="N/A")</formula>
    </cfRule>
  </conditionalFormatting>
  <conditionalFormatting sqref="D17">
    <cfRule type="expression" dxfId="43" priority="2">
      <formula>OR($C$17="No",$C$17="N/A")</formula>
    </cfRule>
  </conditionalFormatting>
  <conditionalFormatting sqref="E15">
    <cfRule type="expression" dxfId="42" priority="1">
      <formula>OR($C$12="No",$C$12="N/A")</formula>
    </cfRule>
  </conditionalFormatting>
  <dataValidations xWindow="446" yWindow="508" count="8">
    <dataValidation type="date" showInputMessage="1" showErrorMessage="1" promptTitle="Fecha de Generacion del Reporte" prompt="Indique la fecha en que genera o elabora este reporte de Usuarios Activos  No Abogados. Puede ser la fecha de descarga de la Informacion." sqref="D9" xr:uid="{00000000-0002-0000-0100-000000000000}">
      <formula1>45291</formula1>
      <formula2>45520</formula2>
    </dataValidation>
    <dataValidation type="list" showInputMessage="1" showErrorMessage="1" errorTitle="Campo en Blanco" error="El campo debe tener un valor asignado" promptTitle="ROL Asignado Activo en Ekogui" prompt="Indique si tiene o no el Rol asignado Activo en el aplicativo Ekogui, un usuario puede tener uno o mas Roles Activos en el sistema. Relacionar los que apliquen. Si el Rol No aplica para su entidad Seleccione N/A" sqref="C12:C17" xr:uid="{00000000-0002-0000-0100-000001000000}">
      <formula1>$T$7:$T$9</formula1>
    </dataValidation>
    <dataValidation showInputMessage="1" showErrorMessage="1" sqref="E12 E14:E17" xr:uid="{00000000-0002-0000-0100-000002000000}"/>
    <dataValidation showInputMessage="1" showErrorMessage="1" errorTitle="Fecha invalida" error="La fecha debe estar entre el 01/01/2011 y el 31/03/2022" sqref="E13" xr:uid="{00000000-0002-0000-0100-000003000000}"/>
    <dataValidation type="date" showInputMessage="1" showErrorMessage="1" errorTitle="Fecha invalida" error="La fecha debe estar entre el 01/01/2011 y el 31/12/2023" promptTitle="Fecha de Creación del Rol" prompt="Indique la ultima fecha de Creación del Rol en Ekogui que se encuentra en estado Activo en el formato &quot;DD/MM/AAAA&quot;" sqref="D12:D17" xr:uid="{A5CD4CD7-9E8C-4AC0-B53C-A7DBC96F753B}">
      <formula1>40544</formula1>
      <formula2>45473</formula2>
    </dataValidation>
    <dataValidation type="date" showInputMessage="1" showErrorMessage="1" errorTitle="Fecha invalida" error="La fecha debe estar entre el 01/01/2011 y el 15/09/2023" promptTitle="Fecha de Creación del Rol" prompt="Indique la ultima fecha de Creación del Rol en Ekogui que se encuentra en estado Activo en el formato &quot;DD/MM/AAAA&quot;" sqref="F12:F17" xr:uid="{91E78CEC-1ABD-4C09-9109-59421DBCE97E}">
      <formula1>40544</formula1>
      <formula2>45520</formula2>
    </dataValidation>
    <dataValidation allowBlank="1" showInputMessage="1" showErrorMessage="1" promptTitle="Hallazgos u Observaciones" prompt="Indique cualquier Hallazgo u Observacion que amerite acciones de mejoramiento, asi como cualquier aclaración. Por Favor seguir las recomendaciones para la redaccion de hallazgos de la Guia de Auditoria Interna Basada en Riesgos V4 DAFP p 69" sqref="C19:G19" xr:uid="{13A686B1-9AAD-4971-B2C4-83748ECE8E64}"/>
    <dataValidation type="list" showInputMessage="1" showErrorMessage="1" errorTitle="Campo en Blanco" error="El campo debe tener un valor asignado" promptTitle="Se plantearon Acciones de Mejora" prompt="Indique si se generan o no acciones de mejoramiento como resultado de la verificacion de este criterio. Si no aplica para su entidad seleccione N/A" sqref="C20" xr:uid="{18609301-AA20-43AB-AAFC-561DF1ABC13E}">
      <formula1>$T$7:$T$9</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W27"/>
  <sheetViews>
    <sheetView showGridLines="0" zoomScale="91" zoomScaleNormal="91" workbookViewId="0">
      <selection activeCell="L11" sqref="L11"/>
    </sheetView>
  </sheetViews>
  <sheetFormatPr baseColWidth="10" defaultRowHeight="15" x14ac:dyDescent="0.25"/>
  <cols>
    <col min="1" max="1" width="3.85546875" style="1" customWidth="1"/>
    <col min="2" max="2" width="11.42578125" style="1"/>
    <col min="3" max="3" width="61.140625" style="1" customWidth="1"/>
    <col min="4" max="4" width="20.85546875" style="1" customWidth="1"/>
    <col min="5" max="5" width="15" style="1" customWidth="1"/>
    <col min="6" max="6" width="12" style="1" customWidth="1"/>
    <col min="7" max="7" width="48" style="1" customWidth="1"/>
    <col min="8" max="8" width="25.42578125" style="1" customWidth="1"/>
    <col min="9" max="9" width="12.5703125" style="1" customWidth="1"/>
    <col min="10" max="19" width="11.42578125" style="1"/>
    <col min="20" max="23" width="0" style="1" hidden="1" customWidth="1"/>
    <col min="24" max="16384" width="11.42578125" style="1"/>
  </cols>
  <sheetData>
    <row r="1" spans="2:23" ht="15.75" thickBot="1" x14ac:dyDescent="0.3"/>
    <row r="2" spans="2:23" x14ac:dyDescent="0.25">
      <c r="B2" s="10"/>
      <c r="C2" s="11"/>
      <c r="D2" s="11"/>
      <c r="E2" s="11"/>
      <c r="F2" s="11"/>
      <c r="G2" s="11"/>
      <c r="H2" s="11"/>
      <c r="I2" s="12"/>
    </row>
    <row r="3" spans="2:23" x14ac:dyDescent="0.25">
      <c r="B3" s="13"/>
      <c r="I3" s="14"/>
      <c r="W3" s="23">
        <f>+IF(D12&lt;=10,D12,IF(ROUNDDOWN(D12*10%,0)&lt;10,10,ROUNDDOWN(D12*10%,0)))</f>
        <v>1</v>
      </c>
    </row>
    <row r="4" spans="2:23" x14ac:dyDescent="0.25">
      <c r="B4" s="13"/>
      <c r="I4" s="14"/>
    </row>
    <row r="5" spans="2:23" x14ac:dyDescent="0.25">
      <c r="B5" s="13"/>
      <c r="D5" s="1" t="s">
        <v>133</v>
      </c>
      <c r="I5" s="14"/>
    </row>
    <row r="6" spans="2:23" ht="15" customHeight="1" x14ac:dyDescent="0.25">
      <c r="B6" s="13"/>
      <c r="H6" s="24"/>
      <c r="I6" s="25"/>
    </row>
    <row r="7" spans="2:23" ht="17.25" customHeight="1" x14ac:dyDescent="0.35">
      <c r="B7" s="13"/>
      <c r="C7" s="18" t="s">
        <v>154</v>
      </c>
      <c r="D7" s="64">
        <v>45495</v>
      </c>
      <c r="E7"/>
      <c r="F7" s="22"/>
      <c r="G7" s="111" t="str">
        <f>"Seleccione una muestra de "&amp;W3&amp;" abogados activos y complete la siguiente tabla"</f>
        <v>Seleccione una muestra de 1 abogados activos y complete la siguiente tabla</v>
      </c>
      <c r="H7" s="112"/>
      <c r="I7" s="25"/>
      <c r="T7" s="1" t="s">
        <v>11</v>
      </c>
    </row>
    <row r="8" spans="2:23" x14ac:dyDescent="0.25">
      <c r="B8" s="13"/>
      <c r="G8" s="113"/>
      <c r="H8" s="114"/>
      <c r="I8" s="14"/>
      <c r="T8" s="1" t="s">
        <v>12</v>
      </c>
    </row>
    <row r="9" spans="2:23" ht="23.25" x14ac:dyDescent="0.25">
      <c r="B9" s="13"/>
      <c r="C9" s="26" t="s">
        <v>608</v>
      </c>
      <c r="F9"/>
      <c r="G9" s="21" t="s">
        <v>87</v>
      </c>
      <c r="H9" s="21" t="s">
        <v>18</v>
      </c>
      <c r="I9" s="14"/>
      <c r="T9" s="1" t="s">
        <v>13</v>
      </c>
    </row>
    <row r="10" spans="2:23" x14ac:dyDescent="0.25">
      <c r="B10" s="13"/>
      <c r="C10" s="20" t="s">
        <v>609</v>
      </c>
      <c r="D10" s="20" t="s">
        <v>22</v>
      </c>
      <c r="E10"/>
      <c r="F10"/>
      <c r="G10" s="18" t="s">
        <v>156</v>
      </c>
      <c r="H10" s="63">
        <v>1</v>
      </c>
      <c r="I10" s="14"/>
    </row>
    <row r="11" spans="2:23" x14ac:dyDescent="0.25">
      <c r="B11" s="13"/>
      <c r="C11" s="18" t="s">
        <v>138</v>
      </c>
      <c r="D11" s="63">
        <v>1</v>
      </c>
      <c r="E11"/>
      <c r="F11"/>
      <c r="G11" s="18" t="s">
        <v>85</v>
      </c>
      <c r="H11" s="63">
        <v>1</v>
      </c>
      <c r="I11" s="14"/>
    </row>
    <row r="12" spans="2:23" x14ac:dyDescent="0.25">
      <c r="B12" s="13"/>
      <c r="C12" s="18" t="s">
        <v>21</v>
      </c>
      <c r="D12" s="63">
        <v>1</v>
      </c>
      <c r="E12"/>
      <c r="F12"/>
      <c r="G12" s="18" t="s">
        <v>86</v>
      </c>
      <c r="H12" s="63">
        <v>1</v>
      </c>
      <c r="I12" s="14"/>
    </row>
    <row r="13" spans="2:23" x14ac:dyDescent="0.25">
      <c r="B13" s="13"/>
      <c r="C13" s="18" t="s">
        <v>25</v>
      </c>
      <c r="D13" s="63">
        <v>1</v>
      </c>
      <c r="E13"/>
      <c r="F13"/>
      <c r="G13" s="40" t="s">
        <v>92</v>
      </c>
      <c r="H13" s="39"/>
      <c r="I13" s="14"/>
    </row>
    <row r="14" spans="2:23" x14ac:dyDescent="0.25">
      <c r="B14" s="13"/>
      <c r="F14"/>
      <c r="G14" s="41" t="s">
        <v>93</v>
      </c>
      <c r="H14" s="42"/>
      <c r="I14" s="14"/>
      <c r="T14" s="37">
        <v>43545</v>
      </c>
    </row>
    <row r="15" spans="2:23" x14ac:dyDescent="0.25">
      <c r="B15" s="13"/>
      <c r="F15"/>
      <c r="I15" s="14"/>
    </row>
    <row r="16" spans="2:23" x14ac:dyDescent="0.25">
      <c r="B16" s="13"/>
      <c r="C16" s="20" t="s">
        <v>23</v>
      </c>
      <c r="D16" s="20" t="s">
        <v>22</v>
      </c>
      <c r="E16"/>
      <c r="F16"/>
      <c r="G16" s="21" t="s">
        <v>96</v>
      </c>
      <c r="H16" s="21" t="s">
        <v>18</v>
      </c>
      <c r="I16" s="14"/>
    </row>
    <row r="17" spans="2:9" x14ac:dyDescent="0.25">
      <c r="B17" s="13"/>
      <c r="C17" s="18" t="s">
        <v>610</v>
      </c>
      <c r="D17" s="63">
        <v>0</v>
      </c>
      <c r="E17"/>
      <c r="F17"/>
      <c r="G17" s="18" t="s">
        <v>604</v>
      </c>
      <c r="H17" s="63">
        <v>0</v>
      </c>
      <c r="I17" s="14"/>
    </row>
    <row r="18" spans="2:9" x14ac:dyDescent="0.25">
      <c r="B18" s="13"/>
      <c r="C18" s="18" t="s">
        <v>611</v>
      </c>
      <c r="D18" s="63">
        <v>0</v>
      </c>
      <c r="E18"/>
      <c r="F18"/>
      <c r="G18" s="35" t="s">
        <v>605</v>
      </c>
      <c r="H18" s="63">
        <v>0</v>
      </c>
      <c r="I18" s="14"/>
    </row>
    <row r="19" spans="2:9" x14ac:dyDescent="0.25">
      <c r="B19" s="13"/>
      <c r="C19" s="45"/>
      <c r="F19"/>
      <c r="G19" s="18" t="s">
        <v>89</v>
      </c>
      <c r="H19" s="63">
        <v>0</v>
      </c>
      <c r="I19" s="14"/>
    </row>
    <row r="20" spans="2:9" x14ac:dyDescent="0.25">
      <c r="B20" s="13"/>
      <c r="C20" s="45"/>
      <c r="F20"/>
      <c r="G20" s="18" t="s">
        <v>24</v>
      </c>
      <c r="H20" s="63">
        <v>1</v>
      </c>
      <c r="I20" s="14"/>
    </row>
    <row r="21" spans="2:9" x14ac:dyDescent="0.25">
      <c r="B21" s="13"/>
      <c r="C21" s="45" t="s">
        <v>88</v>
      </c>
      <c r="F21"/>
      <c r="G21"/>
      <c r="H21"/>
      <c r="I21" s="14"/>
    </row>
    <row r="22" spans="2:9" x14ac:dyDescent="0.25">
      <c r="B22" s="13"/>
      <c r="C22" s="115" t="s">
        <v>644</v>
      </c>
      <c r="D22" s="116"/>
      <c r="E22" s="116"/>
      <c r="F22" s="116"/>
      <c r="G22" s="116"/>
      <c r="H22" s="117"/>
      <c r="I22" s="14"/>
    </row>
    <row r="23" spans="2:9" x14ac:dyDescent="0.25">
      <c r="B23" s="13"/>
      <c r="C23" s="118"/>
      <c r="D23" s="119"/>
      <c r="E23" s="119"/>
      <c r="F23" s="119"/>
      <c r="G23" s="119"/>
      <c r="H23" s="120"/>
      <c r="I23" s="14"/>
    </row>
    <row r="24" spans="2:9" x14ac:dyDescent="0.25">
      <c r="B24" s="13"/>
      <c r="C24" s="118"/>
      <c r="D24" s="119"/>
      <c r="E24" s="119"/>
      <c r="F24" s="119"/>
      <c r="G24" s="119"/>
      <c r="H24" s="120"/>
      <c r="I24" s="14"/>
    </row>
    <row r="25" spans="2:9" ht="15.75" thickBot="1" x14ac:dyDescent="0.3">
      <c r="B25" s="13"/>
      <c r="C25" s="121"/>
      <c r="D25" s="122"/>
      <c r="E25" s="122"/>
      <c r="F25" s="122"/>
      <c r="G25" s="122"/>
      <c r="H25" s="123"/>
      <c r="I25" s="14"/>
    </row>
    <row r="26" spans="2:9" ht="15.75" thickBot="1" x14ac:dyDescent="0.3">
      <c r="B26" s="13"/>
      <c r="C26" s="73" t="s">
        <v>159</v>
      </c>
      <c r="D26" s="74"/>
      <c r="E26"/>
      <c r="F26"/>
      <c r="G26"/>
      <c r="H26"/>
      <c r="I26" s="14"/>
    </row>
    <row r="27" spans="2:9" ht="15.75" thickBot="1" x14ac:dyDescent="0.3">
      <c r="B27" s="15"/>
      <c r="C27" s="16"/>
      <c r="D27" s="16"/>
      <c r="E27" s="16"/>
      <c r="F27" s="16"/>
      <c r="G27" s="16"/>
      <c r="H27" s="16"/>
      <c r="I27" s="17"/>
    </row>
  </sheetData>
  <sheetProtection algorithmName="SHA-512" hashValue="fYyQeIFc+GkEwQgQnwWrI3z1LKIJct7u65D3QPACAQzjhGCTxe/jFV2BYELEYrraTMbgTdOxYcs+KbGGuHV8+w==" saltValue="3TOxesZak9x1URESBTwcTA==" spinCount="100000" sheet="1" objects="1" scenarios="1"/>
  <mergeCells count="2">
    <mergeCell ref="G7:H8"/>
    <mergeCell ref="C22:H25"/>
  </mergeCells>
  <conditionalFormatting sqref="C22">
    <cfRule type="containsBlanks" dxfId="41" priority="33">
      <formula>LEN(TRIM(C22))=0</formula>
    </cfRule>
  </conditionalFormatting>
  <conditionalFormatting sqref="D7">
    <cfRule type="containsBlanks" dxfId="40" priority="25">
      <formula>LEN(TRIM(D7))=0</formula>
    </cfRule>
  </conditionalFormatting>
  <conditionalFormatting sqref="D11:D13">
    <cfRule type="containsBlanks" dxfId="39" priority="37">
      <formula>LEN(TRIM(D11))=0</formula>
    </cfRule>
  </conditionalFormatting>
  <conditionalFormatting sqref="D17:D18">
    <cfRule type="containsBlanks" dxfId="38" priority="29">
      <formula>LEN(TRIM(D17))=0</formula>
    </cfRule>
  </conditionalFormatting>
  <conditionalFormatting sqref="D26">
    <cfRule type="containsText" dxfId="37" priority="5" operator="containsText" text="N/A">
      <formula>NOT(ISERROR(SEARCH("N/A",D26)))</formula>
    </cfRule>
    <cfRule type="containsBlanks" dxfId="36" priority="6">
      <formula>LEN(TRIM(D26))=0</formula>
    </cfRule>
  </conditionalFormatting>
  <conditionalFormatting sqref="H10:H12">
    <cfRule type="containsBlanks" dxfId="35" priority="28">
      <formula>LEN(TRIM(H10))=0</formula>
    </cfRule>
  </conditionalFormatting>
  <conditionalFormatting sqref="H17:H20">
    <cfRule type="containsBlanks" dxfId="34" priority="27">
      <formula>LEN(TRIM(H17))=0</formula>
    </cfRule>
  </conditionalFormatting>
  <dataValidations count="5">
    <dataValidation type="whole" operator="greaterThanOrEqual" showInputMessage="1" showErrorMessage="1" errorTitle="Numero Invalido" promptTitle="Ingrese la cantidad Solicitada" prompt="Ingrese la cantidad Solicitada" sqref="H17:H20 H10:H12 D17:E18 D11:E13" xr:uid="{00000000-0002-0000-0200-000000000000}">
      <formula1>0</formula1>
    </dataValidation>
    <dataValidation type="date" showInputMessage="1" showErrorMessage="1" errorTitle="FECHA INVALIDA" promptTitle="Fecha de Generacion del Reporte " prompt="Diligenciar la fecha de Generacion de este Reporte de Usuarios Abogados Formato (DD/MM/AAAA)" sqref="E7" xr:uid="{00000000-0002-0000-0200-000001000000}">
      <formula1>45107</formula1>
      <formula2>45184</formula2>
    </dataValidation>
    <dataValidation type="date" showInputMessage="1" showErrorMessage="1" errorTitle="FECHA INVALIDA" promptTitle="Fecha de Generacion del Reporte " prompt="Diligenciar la fecha de Generacion de este Reporte de Usuarios Abogados Formato (DD/MM/AAAA)" sqref="D7" xr:uid="{79CE23D2-F5A2-4872-86CE-3FFCD84C3302}">
      <formula1>45291</formula1>
      <formula2>45520</formula2>
    </dataValidation>
    <dataValidation type="list" showInputMessage="1" showErrorMessage="1" errorTitle="Campo en Blanco" error="El campo debe tener un valor asignado" promptTitle="Se plantearon Acciones de Mejora" prompt="Indique si se generan o no acciones de mejoramiento como resultado de la verificacion de este criterio. Si no aplica para su entidad seleccione N/A" sqref="D26" xr:uid="{CE3D9002-528A-4983-A583-9E81E7DD7382}">
      <formula1>$T$7:$T$9</formula1>
    </dataValidation>
    <dataValidation allowBlank="1" showInputMessage="1" showErrorMessage="1" promptTitle="Hallazgos u Observaciones" prompt="Indique cualquier Hallazgo u Observacion que amerite acciones de mejoramiento, asi como cualquier aclaración. Por Favor seguir las recomendaciones para la redaccion de hallazgos de la Guia de Auditoria Interna Basada en Riesgos V4 DAFP p 69" sqref="C22:H25" xr:uid="{0179497F-2D1F-4655-90F2-496FB151B337}"/>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W35"/>
  <sheetViews>
    <sheetView showGridLines="0" topLeftCell="A19" zoomScaleNormal="100" workbookViewId="0">
      <selection activeCell="F28" sqref="F28:H33"/>
    </sheetView>
  </sheetViews>
  <sheetFormatPr baseColWidth="10" defaultRowHeight="15" x14ac:dyDescent="0.25"/>
  <cols>
    <col min="1" max="1" width="3.85546875" style="1" customWidth="1"/>
    <col min="2" max="2" width="11.42578125" style="1"/>
    <col min="3" max="3" width="70.28515625" style="1" customWidth="1"/>
    <col min="4" max="4" width="15.28515625" style="1" customWidth="1"/>
    <col min="5" max="5" width="6.28515625" style="1" customWidth="1"/>
    <col min="6" max="6" width="70.140625" style="1" customWidth="1"/>
    <col min="7" max="7" width="16.85546875" style="1" customWidth="1"/>
    <col min="8" max="8" width="18.28515625" style="1" customWidth="1"/>
    <col min="9" max="9" width="7.28515625" style="1" customWidth="1"/>
    <col min="10" max="18" width="11.42578125" style="1"/>
    <col min="19" max="23" width="0" style="1" hidden="1" customWidth="1"/>
    <col min="24" max="16384" width="11.42578125" style="1"/>
  </cols>
  <sheetData>
    <row r="1" spans="2:23" ht="15.75" thickBot="1" x14ac:dyDescent="0.3"/>
    <row r="2" spans="2:23" ht="9" customHeight="1" x14ac:dyDescent="0.25">
      <c r="B2" s="10"/>
      <c r="C2" s="11"/>
      <c r="D2" s="11"/>
      <c r="E2" s="11"/>
      <c r="F2" s="11"/>
      <c r="G2" s="11"/>
      <c r="H2" s="11"/>
      <c r="I2" s="12"/>
    </row>
    <row r="3" spans="2:23" x14ac:dyDescent="0.25">
      <c r="B3" s="13"/>
      <c r="I3" s="14"/>
      <c r="W3" s="23">
        <f>+IF(D17&lt;=10,D17,IF(ROUNDDOWN(D17*10%,0)&lt;10,10,ROUNDDOWN(D17*10%,0)))</f>
        <v>0</v>
      </c>
    </row>
    <row r="4" spans="2:23" x14ac:dyDescent="0.25">
      <c r="B4" s="13"/>
      <c r="I4" s="14"/>
    </row>
    <row r="5" spans="2:23" ht="9" customHeight="1" x14ac:dyDescent="0.25">
      <c r="B5" s="13"/>
      <c r="I5" s="14"/>
    </row>
    <row r="6" spans="2:23" ht="19.5" customHeight="1" x14ac:dyDescent="0.25">
      <c r="B6" s="13"/>
      <c r="C6" s="133" t="s">
        <v>63</v>
      </c>
      <c r="D6" s="133"/>
      <c r="E6" s="133"/>
      <c r="F6" s="133"/>
      <c r="G6" s="133"/>
      <c r="H6" s="133"/>
      <c r="I6" s="25"/>
    </row>
    <row r="7" spans="2:23" x14ac:dyDescent="0.25">
      <c r="B7" s="13"/>
      <c r="E7" s="66" t="s">
        <v>133</v>
      </c>
      <c r="I7" s="14"/>
      <c r="T7" s="1" t="s">
        <v>11</v>
      </c>
    </row>
    <row r="8" spans="2:23" x14ac:dyDescent="0.25">
      <c r="B8" s="13"/>
      <c r="C8" s="20" t="s">
        <v>154</v>
      </c>
      <c r="D8" s="64">
        <v>45495</v>
      </c>
      <c r="E8"/>
      <c r="F8" s="29" t="s">
        <v>95</v>
      </c>
      <c r="G8" s="70" t="s">
        <v>17</v>
      </c>
      <c r="I8" s="14"/>
      <c r="T8" s="1" t="s">
        <v>12</v>
      </c>
    </row>
    <row r="9" spans="2:23" x14ac:dyDescent="0.25">
      <c r="B9" s="13"/>
      <c r="E9"/>
      <c r="F9" s="18" t="s">
        <v>141</v>
      </c>
      <c r="G9" s="63">
        <v>0</v>
      </c>
      <c r="I9" s="14"/>
      <c r="T9" s="1" t="s">
        <v>13</v>
      </c>
    </row>
    <row r="10" spans="2:23" x14ac:dyDescent="0.25">
      <c r="B10" s="13"/>
      <c r="C10" s="20" t="s">
        <v>612</v>
      </c>
      <c r="D10" s="20" t="s">
        <v>22</v>
      </c>
      <c r="E10"/>
      <c r="F10" s="18" t="s">
        <v>56</v>
      </c>
      <c r="G10" s="63">
        <v>0</v>
      </c>
      <c r="I10" s="14"/>
    </row>
    <row r="11" spans="2:23" x14ac:dyDescent="0.25">
      <c r="B11" s="13"/>
      <c r="C11" s="18" t="s">
        <v>139</v>
      </c>
      <c r="D11" s="63">
        <v>0</v>
      </c>
      <c r="E11"/>
      <c r="F11" s="18" t="s">
        <v>73</v>
      </c>
      <c r="G11" s="63">
        <v>0</v>
      </c>
      <c r="I11" s="14"/>
    </row>
    <row r="12" spans="2:23" x14ac:dyDescent="0.25">
      <c r="B12" s="13"/>
      <c r="C12" s="18" t="s">
        <v>27</v>
      </c>
      <c r="D12" s="63">
        <v>0</v>
      </c>
      <c r="E12"/>
      <c r="F12" s="30" t="s">
        <v>623</v>
      </c>
      <c r="I12" s="14"/>
    </row>
    <row r="13" spans="2:23" x14ac:dyDescent="0.25">
      <c r="B13" s="13"/>
      <c r="C13" s="18" t="s">
        <v>72</v>
      </c>
      <c r="D13" s="63">
        <v>0</v>
      </c>
      <c r="E13"/>
      <c r="F13" s="30" t="s">
        <v>74</v>
      </c>
      <c r="I13" s="14"/>
    </row>
    <row r="14" spans="2:23" x14ac:dyDescent="0.25">
      <c r="B14" s="13"/>
      <c r="C14" s="30" t="s">
        <v>613</v>
      </c>
      <c r="E14"/>
      <c r="F14" s="21" t="s">
        <v>31</v>
      </c>
      <c r="G14" s="20" t="s">
        <v>22</v>
      </c>
      <c r="I14" s="14"/>
      <c r="T14" s="37">
        <v>43545</v>
      </c>
    </row>
    <row r="15" spans="2:23" x14ac:dyDescent="0.25">
      <c r="B15" s="13"/>
      <c r="C15" s="20" t="s">
        <v>614</v>
      </c>
      <c r="D15" s="20" t="s">
        <v>22</v>
      </c>
      <c r="E15"/>
      <c r="F15" s="18" t="s">
        <v>620</v>
      </c>
      <c r="G15" s="63">
        <v>0</v>
      </c>
      <c r="I15" s="14"/>
    </row>
    <row r="16" spans="2:23" x14ac:dyDescent="0.25">
      <c r="B16" s="13"/>
      <c r="C16" s="18" t="s">
        <v>615</v>
      </c>
      <c r="D16" s="63">
        <v>0</v>
      </c>
      <c r="E16"/>
      <c r="F16" s="18" t="s">
        <v>621</v>
      </c>
      <c r="G16" s="63">
        <v>0</v>
      </c>
      <c r="I16" s="14"/>
    </row>
    <row r="17" spans="2:9" x14ac:dyDescent="0.25">
      <c r="B17" s="13"/>
      <c r="C17" s="18" t="s">
        <v>616</v>
      </c>
      <c r="D17" s="63">
        <v>0</v>
      </c>
      <c r="E17"/>
      <c r="F17" s="18" t="s">
        <v>592</v>
      </c>
      <c r="G17" s="63">
        <v>0</v>
      </c>
      <c r="I17" s="14"/>
    </row>
    <row r="18" spans="2:9" x14ac:dyDescent="0.25">
      <c r="B18" s="13"/>
      <c r="C18" s="30" t="s">
        <v>617</v>
      </c>
      <c r="E18"/>
      <c r="F18" s="18" t="s">
        <v>142</v>
      </c>
      <c r="G18" s="63">
        <v>0</v>
      </c>
      <c r="I18" s="14"/>
    </row>
    <row r="19" spans="2:9" x14ac:dyDescent="0.25">
      <c r="B19" s="13"/>
      <c r="E19"/>
      <c r="I19" s="14"/>
    </row>
    <row r="20" spans="2:9" ht="45" customHeight="1" x14ac:dyDescent="0.25">
      <c r="B20" s="13"/>
      <c r="C20" s="38" t="s">
        <v>30</v>
      </c>
      <c r="D20" s="38" t="s">
        <v>22</v>
      </c>
      <c r="E20"/>
      <c r="F20" s="31" t="s">
        <v>94</v>
      </c>
      <c r="G20" s="38" t="s">
        <v>134</v>
      </c>
      <c r="H20" s="32" t="s">
        <v>157</v>
      </c>
      <c r="I20" s="14"/>
    </row>
    <row r="21" spans="2:9" x14ac:dyDescent="0.25">
      <c r="B21" s="13"/>
      <c r="C21" s="47" t="s">
        <v>618</v>
      </c>
      <c r="D21" s="63">
        <v>0</v>
      </c>
      <c r="E21"/>
      <c r="F21" s="18" t="s">
        <v>59</v>
      </c>
      <c r="G21" s="63">
        <v>0</v>
      </c>
      <c r="H21" s="63">
        <v>0</v>
      </c>
      <c r="I21" s="14"/>
    </row>
    <row r="22" spans="2:9" ht="15" customHeight="1" x14ac:dyDescent="0.25">
      <c r="B22" s="13"/>
      <c r="C22" s="47" t="s">
        <v>140</v>
      </c>
      <c r="D22" s="63">
        <v>0</v>
      </c>
      <c r="E22"/>
      <c r="F22" s="18" t="s">
        <v>60</v>
      </c>
      <c r="G22" s="63">
        <v>0</v>
      </c>
      <c r="H22" s="63">
        <v>0</v>
      </c>
      <c r="I22" s="14"/>
    </row>
    <row r="23" spans="2:9" x14ac:dyDescent="0.25">
      <c r="B23" s="13"/>
      <c r="C23" s="71" t="s">
        <v>619</v>
      </c>
      <c r="D23" s="52"/>
      <c r="E23"/>
      <c r="F23" s="18" t="s">
        <v>61</v>
      </c>
      <c r="G23" s="63">
        <v>0</v>
      </c>
      <c r="H23" s="63">
        <v>0</v>
      </c>
      <c r="I23" s="14"/>
    </row>
    <row r="24" spans="2:9" x14ac:dyDescent="0.25">
      <c r="B24" s="13"/>
      <c r="E24"/>
      <c r="F24" s="18" t="s">
        <v>62</v>
      </c>
      <c r="G24" s="63">
        <v>0</v>
      </c>
      <c r="H24" s="63">
        <v>0</v>
      </c>
      <c r="I24" s="14"/>
    </row>
    <row r="25" spans="2:9" ht="30" customHeight="1" x14ac:dyDescent="0.25">
      <c r="B25" s="13"/>
      <c r="C25" s="54" t="str">
        <f>"Seleccione "&amp;W3&amp;" procesos teminados en el primer semestre de 2024 y llene la siguiente tabla:"</f>
        <v>Seleccione 0 procesos teminados en el primer semestre de 2024 y llene la siguiente tabla:</v>
      </c>
      <c r="D25" s="49"/>
      <c r="E25"/>
      <c r="F25" s="134" t="s">
        <v>622</v>
      </c>
      <c r="G25" s="134"/>
      <c r="H25" s="134"/>
      <c r="I25" s="14"/>
    </row>
    <row r="26" spans="2:9" ht="15.75" thickBot="1" x14ac:dyDescent="0.3">
      <c r="B26" s="13"/>
      <c r="C26" s="50"/>
      <c r="D26" s="51"/>
      <c r="E26"/>
      <c r="F26" s="48"/>
      <c r="I26" s="14"/>
    </row>
    <row r="27" spans="2:9" x14ac:dyDescent="0.25">
      <c r="B27" s="13"/>
      <c r="C27" s="38" t="s">
        <v>83</v>
      </c>
      <c r="D27" s="38" t="s">
        <v>22</v>
      </c>
      <c r="E27"/>
      <c r="F27" s="124" t="s">
        <v>82</v>
      </c>
      <c r="G27" s="125"/>
      <c r="H27" s="126"/>
      <c r="I27" s="14"/>
    </row>
    <row r="28" spans="2:9" x14ac:dyDescent="0.25">
      <c r="B28" s="13"/>
      <c r="C28" s="18" t="s">
        <v>75</v>
      </c>
      <c r="D28" s="63">
        <v>0</v>
      </c>
      <c r="E28"/>
      <c r="F28" s="127" t="s">
        <v>645</v>
      </c>
      <c r="G28" s="128"/>
      <c r="H28" s="129"/>
      <c r="I28" s="14"/>
    </row>
    <row r="29" spans="2:9" x14ac:dyDescent="0.25">
      <c r="B29" s="13"/>
      <c r="C29" s="18" t="s">
        <v>76</v>
      </c>
      <c r="D29" s="63">
        <v>0</v>
      </c>
      <c r="E29"/>
      <c r="F29" s="127"/>
      <c r="G29" s="128"/>
      <c r="H29" s="129"/>
      <c r="I29" s="14"/>
    </row>
    <row r="30" spans="2:9" x14ac:dyDescent="0.25">
      <c r="B30" s="13"/>
      <c r="C30" s="18" t="s">
        <v>77</v>
      </c>
      <c r="D30" s="63">
        <v>0</v>
      </c>
      <c r="E30"/>
      <c r="F30" s="127"/>
      <c r="G30" s="128"/>
      <c r="H30" s="129"/>
      <c r="I30" s="14"/>
    </row>
    <row r="31" spans="2:9" x14ac:dyDescent="0.25">
      <c r="B31" s="13"/>
      <c r="C31" s="18" t="s">
        <v>78</v>
      </c>
      <c r="D31" s="63">
        <v>0</v>
      </c>
      <c r="E31"/>
      <c r="F31" s="127"/>
      <c r="G31" s="128"/>
      <c r="H31" s="129"/>
      <c r="I31" s="14"/>
    </row>
    <row r="32" spans="2:9" x14ac:dyDescent="0.25">
      <c r="B32" s="13"/>
      <c r="C32" s="18" t="s">
        <v>79</v>
      </c>
      <c r="D32" s="63">
        <v>0</v>
      </c>
      <c r="E32"/>
      <c r="F32" s="127"/>
      <c r="G32" s="128"/>
      <c r="H32" s="129"/>
      <c r="I32" s="14"/>
    </row>
    <row r="33" spans="2:9" ht="15.75" thickBot="1" x14ac:dyDescent="0.3">
      <c r="B33" s="13"/>
      <c r="E33"/>
      <c r="F33" s="130"/>
      <c r="G33" s="131"/>
      <c r="H33" s="132"/>
      <c r="I33" s="14"/>
    </row>
    <row r="34" spans="2:9" ht="15.75" thickBot="1" x14ac:dyDescent="0.3">
      <c r="B34" s="13"/>
      <c r="F34" s="135" t="s">
        <v>159</v>
      </c>
      <c r="G34" s="136"/>
      <c r="H34" s="74" t="s">
        <v>12</v>
      </c>
      <c r="I34" s="14"/>
    </row>
    <row r="35" spans="2:9" ht="15.75" thickBot="1" x14ac:dyDescent="0.3">
      <c r="B35" s="15"/>
      <c r="C35" s="16"/>
      <c r="D35" s="16"/>
      <c r="E35" s="16"/>
      <c r="F35" s="16"/>
      <c r="G35" s="16"/>
      <c r="H35" s="16"/>
      <c r="I35" s="17"/>
    </row>
  </sheetData>
  <sheetProtection algorithmName="SHA-512" hashValue="H7GfmT9R4prOXLcZj8ulKaE5SDh+J546yoLZ/vtEX9DV0L9y63F1Uq4+/WN0tUCaChBDYXjALILYgODAL3RNOg==" saltValue="PbGzPWZ1Wi4u00XGPmMpLA==" spinCount="100000" sheet="1" objects="1" scenarios="1"/>
  <mergeCells count="5">
    <mergeCell ref="F27:H27"/>
    <mergeCell ref="F28:H33"/>
    <mergeCell ref="C6:H6"/>
    <mergeCell ref="F25:H25"/>
    <mergeCell ref="F34:G34"/>
  </mergeCells>
  <conditionalFormatting sqref="D8">
    <cfRule type="containsBlanks" dxfId="33" priority="25">
      <formula>LEN(TRIM(D8))=0</formula>
    </cfRule>
  </conditionalFormatting>
  <conditionalFormatting sqref="D11:D13">
    <cfRule type="containsBlanks" dxfId="32" priority="23">
      <formula>LEN(TRIM(D11))=0</formula>
    </cfRule>
  </conditionalFormatting>
  <conditionalFormatting sqref="D16:D17">
    <cfRule type="containsBlanks" dxfId="31" priority="22">
      <formula>LEN(TRIM(D16))=0</formula>
    </cfRule>
  </conditionalFormatting>
  <conditionalFormatting sqref="D21:D22">
    <cfRule type="containsBlanks" dxfId="30" priority="21">
      <formula>LEN(TRIM(D21))=0</formula>
    </cfRule>
  </conditionalFormatting>
  <conditionalFormatting sqref="D28:D32">
    <cfRule type="containsBlanks" dxfId="29" priority="20">
      <formula>LEN(TRIM(D28))=0</formula>
    </cfRule>
  </conditionalFormatting>
  <conditionalFormatting sqref="F28">
    <cfRule type="containsBlanks" dxfId="28" priority="15">
      <formula>LEN(TRIM(F28))=0</formula>
    </cfRule>
  </conditionalFormatting>
  <conditionalFormatting sqref="G9:G11">
    <cfRule type="containsBlanks" dxfId="27" priority="18">
      <formula>LEN(TRIM(G9))=0</formula>
    </cfRule>
  </conditionalFormatting>
  <conditionalFormatting sqref="G15:G18">
    <cfRule type="containsBlanks" dxfId="26" priority="17">
      <formula>LEN(TRIM(G15))=0</formula>
    </cfRule>
  </conditionalFormatting>
  <conditionalFormatting sqref="G21:H24">
    <cfRule type="containsBlanks" dxfId="25" priority="16">
      <formula>LEN(TRIM(G21))=0</formula>
    </cfRule>
  </conditionalFormatting>
  <conditionalFormatting sqref="H34">
    <cfRule type="containsText" dxfId="24" priority="5" operator="containsText" text="N/A">
      <formula>NOT(ISERROR(SEARCH("N/A",H34)))</formula>
    </cfRule>
    <cfRule type="containsBlanks" dxfId="23" priority="6">
      <formula>LEN(TRIM(H34))=0</formula>
    </cfRule>
  </conditionalFormatting>
  <dataValidations count="4">
    <dataValidation type="date" showInputMessage="1" showErrorMessage="1" errorTitle="FECHA INVALIDA" promptTitle="Fecha de Generacion del Reporte " prompt="Diligenciar la fecha de Generacion de este Reporte de Procesos Judiciales Formato (DD/MM/AAAA)" sqref="D8" xr:uid="{00000000-0002-0000-0300-000000000000}">
      <formula1>45291</formula1>
      <formula2>45520</formula2>
    </dataValidation>
    <dataValidation type="whole" operator="greaterThanOrEqual" showInputMessage="1" showErrorMessage="1" errorTitle="Numero Invalido" promptTitle="Ingrese la cantidad Solicitada" prompt="Ingrese la cantidad Solicitada" sqref="D11:D13 D16:D17 D21:D22 D28:D32 G9:G11 G15:G18 G21:H24" xr:uid="{00000000-0002-0000-0300-000001000000}">
      <formula1>0</formula1>
    </dataValidation>
    <dataValidation type="list" showInputMessage="1" showErrorMessage="1" errorTitle="Campo en Blanco" error="El campo debe tener un valor asignado" promptTitle="Se plantearon Acciones de Mejora" prompt="Indique si se generan o no acciones de mejoramiento como resultado de la verificacion de este criterio. Si no aplica para su entidad seleccione N/A" sqref="H34" xr:uid="{35EC165F-C262-427B-AC51-C9AD2494E6CA}">
      <formula1>$T$7:$T$9</formula1>
    </dataValidation>
    <dataValidation allowBlank="1" showInputMessage="1" showErrorMessage="1" promptTitle="Hallazgos u Observaciones" prompt="Indique cualquier Hallazgo u Observacion que amerite acciones de mejoramiento, asi como cualquier aclaración. Por Favor seguir las recomendaciones para la redaccion de hallazgos de la Guia de Auditoria Interna Basada en Riesgos V4 DAFP p 69" sqref="F28:H33" xr:uid="{05A9FC33-BBE1-4E73-8D4B-B159BD2320CC}"/>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24"/>
  <sheetViews>
    <sheetView showGridLines="0" workbookViewId="0">
      <selection activeCell="F17" sqref="F17:G22"/>
    </sheetView>
  </sheetViews>
  <sheetFormatPr baseColWidth="10" defaultRowHeight="15" x14ac:dyDescent="0.25"/>
  <cols>
    <col min="1" max="1" width="3.85546875" style="1" customWidth="1"/>
    <col min="2" max="2" width="11.42578125" style="1"/>
    <col min="3" max="3" width="60.7109375" style="1" customWidth="1"/>
    <col min="4" max="4" width="20.85546875" style="1" customWidth="1"/>
    <col min="5" max="5" width="6.28515625" style="1" customWidth="1"/>
    <col min="6" max="6" width="47.85546875" style="1" bestFit="1" customWidth="1"/>
    <col min="7" max="7" width="24.140625" style="1" customWidth="1"/>
    <col min="8" max="8" width="7.28515625" style="1" customWidth="1"/>
    <col min="9" max="18" width="11.42578125" style="1"/>
    <col min="19" max="22" width="0" style="1" hidden="1" customWidth="1"/>
    <col min="23" max="16384" width="11.42578125" style="1"/>
  </cols>
  <sheetData>
    <row r="1" spans="2:22" ht="15.75" thickBot="1" x14ac:dyDescent="0.3"/>
    <row r="2" spans="2:22" x14ac:dyDescent="0.25">
      <c r="B2" s="10"/>
      <c r="C2" s="11"/>
      <c r="D2" s="11"/>
      <c r="E2" s="11"/>
      <c r="F2" s="11"/>
      <c r="G2" s="11"/>
      <c r="H2" s="12"/>
      <c r="V2" s="1">
        <f>+D13+D14</f>
        <v>0</v>
      </c>
    </row>
    <row r="3" spans="2:22" x14ac:dyDescent="0.25">
      <c r="B3" s="13"/>
      <c r="H3" s="14"/>
      <c r="V3" s="23">
        <f>+IF(V2&lt;=20,V2,IF(ROUNDDOWN(V2*10%,0)&lt;20,20,ROUNDDOWN(V2*10%,0)))</f>
        <v>0</v>
      </c>
    </row>
    <row r="4" spans="2:22" x14ac:dyDescent="0.25">
      <c r="B4" s="13"/>
      <c r="H4" s="14"/>
    </row>
    <row r="5" spans="2:22" x14ac:dyDescent="0.25">
      <c r="B5" s="13"/>
      <c r="H5" s="14"/>
    </row>
    <row r="6" spans="2:22" ht="15" customHeight="1" x14ac:dyDescent="0.25">
      <c r="B6" s="13"/>
      <c r="G6" s="24"/>
      <c r="H6" s="25"/>
    </row>
    <row r="7" spans="2:22" ht="23.25" x14ac:dyDescent="0.25">
      <c r="B7" s="13"/>
      <c r="C7" s="133" t="s">
        <v>136</v>
      </c>
      <c r="D7" s="133"/>
      <c r="E7" s="133"/>
      <c r="F7" s="133"/>
      <c r="G7" s="133"/>
      <c r="H7" s="25"/>
      <c r="T7" s="1" t="s">
        <v>11</v>
      </c>
    </row>
    <row r="8" spans="2:22" x14ac:dyDescent="0.25">
      <c r="B8" s="13"/>
      <c r="E8" s="69" t="s">
        <v>133</v>
      </c>
      <c r="H8" s="14"/>
      <c r="T8" s="1" t="s">
        <v>12</v>
      </c>
    </row>
    <row r="9" spans="2:22" ht="15" customHeight="1" x14ac:dyDescent="0.25">
      <c r="B9" s="13"/>
      <c r="C9" s="20" t="s">
        <v>624</v>
      </c>
      <c r="D9" s="20" t="s">
        <v>22</v>
      </c>
      <c r="E9"/>
      <c r="F9" s="111" t="str">
        <f>"Seleccione una muestra de "&amp;V3&amp;" prejudiciales activos registrados antes  y hasta el 30 de diciembre  de 2023 (mas de 6 meses) y complete la siguiente tabla"</f>
        <v>Seleccione una muestra de 0 prejudiciales activos registrados antes  y hasta el 30 de diciembre  de 2023 (mas de 6 meses) y complete la siguiente tabla</v>
      </c>
      <c r="G9" s="112"/>
      <c r="H9" s="14"/>
      <c r="T9" s="1" t="s">
        <v>13</v>
      </c>
    </row>
    <row r="10" spans="2:22" x14ac:dyDescent="0.25">
      <c r="B10" s="13"/>
      <c r="C10" s="18" t="s">
        <v>143</v>
      </c>
      <c r="D10" s="63">
        <v>0</v>
      </c>
      <c r="E10"/>
      <c r="F10" s="113"/>
      <c r="G10" s="114"/>
      <c r="H10" s="14"/>
    </row>
    <row r="11" spans="2:22" x14ac:dyDescent="0.25">
      <c r="B11" s="13"/>
      <c r="C11" s="18" t="s">
        <v>51</v>
      </c>
      <c r="D11" s="63">
        <v>0</v>
      </c>
      <c r="E11"/>
      <c r="F11" s="21" t="s">
        <v>30</v>
      </c>
      <c r="G11" s="21" t="s">
        <v>53</v>
      </c>
      <c r="H11" s="14"/>
    </row>
    <row r="12" spans="2:22" x14ac:dyDescent="0.25">
      <c r="B12" s="13"/>
      <c r="C12" s="18" t="s">
        <v>625</v>
      </c>
      <c r="D12" s="63">
        <v>0</v>
      </c>
      <c r="E12"/>
      <c r="F12" s="28" t="s">
        <v>54</v>
      </c>
      <c r="G12" s="63">
        <v>0</v>
      </c>
      <c r="H12" s="14"/>
    </row>
    <row r="13" spans="2:22" x14ac:dyDescent="0.25">
      <c r="B13" s="13"/>
      <c r="C13" s="18" t="s">
        <v>593</v>
      </c>
      <c r="D13" s="63">
        <v>0</v>
      </c>
      <c r="E13"/>
      <c r="F13" s="18" t="s">
        <v>137</v>
      </c>
      <c r="G13" s="63">
        <v>0</v>
      </c>
      <c r="H13" s="14"/>
    </row>
    <row r="14" spans="2:22" x14ac:dyDescent="0.25">
      <c r="B14" s="13"/>
      <c r="C14" s="18" t="s">
        <v>626</v>
      </c>
      <c r="D14" s="63">
        <v>0</v>
      </c>
      <c r="E14"/>
      <c r="F14"/>
      <c r="G14"/>
      <c r="H14" s="14"/>
    </row>
    <row r="15" spans="2:22" x14ac:dyDescent="0.25">
      <c r="B15" s="13"/>
      <c r="E15"/>
      <c r="F15"/>
      <c r="G15"/>
      <c r="H15" s="14"/>
    </row>
    <row r="16" spans="2:22" x14ac:dyDescent="0.25">
      <c r="B16" s="13"/>
      <c r="C16" s="20" t="s">
        <v>627</v>
      </c>
      <c r="D16" s="20" t="s">
        <v>22</v>
      </c>
      <c r="E16"/>
      <c r="F16" s="137" t="s">
        <v>82</v>
      </c>
      <c r="G16" s="137"/>
      <c r="H16" s="14"/>
    </row>
    <row r="17" spans="2:8" x14ac:dyDescent="0.25">
      <c r="B17" s="13"/>
      <c r="C17" s="18" t="s">
        <v>628</v>
      </c>
      <c r="D17" s="63">
        <v>0</v>
      </c>
      <c r="E17"/>
      <c r="F17" s="128" t="s">
        <v>645</v>
      </c>
      <c r="G17" s="128"/>
      <c r="H17" s="14"/>
    </row>
    <row r="18" spans="2:8" x14ac:dyDescent="0.25">
      <c r="B18" s="13"/>
      <c r="C18" s="18" t="s">
        <v>629</v>
      </c>
      <c r="D18" s="63">
        <v>0</v>
      </c>
      <c r="E18"/>
      <c r="F18" s="128"/>
      <c r="G18" s="128"/>
      <c r="H18" s="14"/>
    </row>
    <row r="19" spans="2:8" x14ac:dyDescent="0.25">
      <c r="B19" s="13"/>
      <c r="C19"/>
      <c r="D19"/>
      <c r="E19"/>
      <c r="F19" s="128"/>
      <c r="G19" s="128"/>
      <c r="H19" s="14"/>
    </row>
    <row r="20" spans="2:8" x14ac:dyDescent="0.25">
      <c r="B20" s="13"/>
      <c r="C20"/>
      <c r="D20"/>
      <c r="E20"/>
      <c r="F20" s="128"/>
      <c r="G20" s="128"/>
      <c r="H20" s="14"/>
    </row>
    <row r="21" spans="2:8" x14ac:dyDescent="0.25">
      <c r="B21" s="13"/>
      <c r="E21"/>
      <c r="F21" s="128"/>
      <c r="G21" s="128"/>
      <c r="H21" s="14"/>
    </row>
    <row r="22" spans="2:8" ht="15.75" thickBot="1" x14ac:dyDescent="0.3">
      <c r="B22" s="13"/>
      <c r="E22"/>
      <c r="F22" s="128"/>
      <c r="G22" s="128"/>
      <c r="H22" s="14"/>
    </row>
    <row r="23" spans="2:8" ht="15.75" thickBot="1" x14ac:dyDescent="0.3">
      <c r="B23" s="13"/>
      <c r="E23"/>
      <c r="F23" s="73" t="s">
        <v>159</v>
      </c>
      <c r="G23" s="74"/>
      <c r="H23" s="14"/>
    </row>
    <row r="24" spans="2:8" ht="15.75" thickBot="1" x14ac:dyDescent="0.3">
      <c r="B24" s="15"/>
      <c r="C24" s="16"/>
      <c r="D24" s="16"/>
      <c r="E24" s="16"/>
      <c r="F24" s="16"/>
      <c r="G24" s="16"/>
      <c r="H24" s="17"/>
    </row>
  </sheetData>
  <sheetProtection algorithmName="SHA-512" hashValue="YiI3McmZli+pocDcwrQLn7Trqt/5LtUqzhX/+h3Cq5TtUahin8lQCLM1hmHgE3RSXWg76FUhgxRY9uBMoSlXNA==" saltValue="C6P84ynDSlETKpjcdE61jw==" spinCount="100000" sheet="1" objects="1" scenarios="1"/>
  <mergeCells count="4">
    <mergeCell ref="F9:G10"/>
    <mergeCell ref="C7:G7"/>
    <mergeCell ref="F16:G16"/>
    <mergeCell ref="F17:G22"/>
  </mergeCells>
  <conditionalFormatting sqref="D10:D14">
    <cfRule type="containsBlanks" dxfId="22" priority="6">
      <formula>LEN(TRIM(D10))=0</formula>
    </cfRule>
  </conditionalFormatting>
  <conditionalFormatting sqref="D17:D18">
    <cfRule type="containsBlanks" dxfId="21" priority="5">
      <formula>LEN(TRIM(D17))=0</formula>
    </cfRule>
  </conditionalFormatting>
  <conditionalFormatting sqref="F17">
    <cfRule type="containsBlanks" dxfId="20" priority="3">
      <formula>LEN(TRIM(F17))=0</formula>
    </cfRule>
  </conditionalFormatting>
  <conditionalFormatting sqref="G12:G13">
    <cfRule type="containsBlanks" dxfId="19" priority="4">
      <formula>LEN(TRIM(G12))=0</formula>
    </cfRule>
  </conditionalFormatting>
  <conditionalFormatting sqref="G23">
    <cfRule type="containsText" dxfId="18" priority="1" operator="containsText" text="N/A">
      <formula>NOT(ISERROR(SEARCH("N/A",G23)))</formula>
    </cfRule>
    <cfRule type="containsBlanks" dxfId="17" priority="2">
      <formula>LEN(TRIM(G23))=0</formula>
    </cfRule>
  </conditionalFormatting>
  <dataValidations count="3">
    <dataValidation type="whole" operator="greaterThanOrEqual" showInputMessage="1" showErrorMessage="1" errorTitle="Numero Invalido" promptTitle="Ingrese la cantidad Solicitada" prompt="Ingrese la cantidad Solicitada" sqref="D10:D14 D17:D18 G12:G13" xr:uid="{00000000-0002-0000-0400-000000000000}">
      <formula1>0</formula1>
    </dataValidation>
    <dataValidation type="list" showInputMessage="1" showErrorMessage="1" errorTitle="Campo en Blanco" error="El campo debe tener un valor asignado" promptTitle="Se plantearon Acciones de Mejora" prompt="Indique si se generan o no acciones de mejoramiento como resultado de la verificacion de este criterio. Si no aplica para su entidad seleccione N/A" sqref="G23" xr:uid="{593E6DF5-3CE4-4445-ACFF-0DDE2F64A645}">
      <formula1>$T$7:$T$9</formula1>
    </dataValidation>
    <dataValidation allowBlank="1" showInputMessage="1" showErrorMessage="1" promptTitle="Hallazgos u Observaciones" prompt="Indique cualquier Hallazgo u Observacion que amerite acciones de mejoramiento, asi como cualquier aclaración. Por Favor seguir las recomendaciones para la redaccion de hallazgos de la Guia de Auditoria Interna Basada en Riesgos V4 DAFP p 69" sqref="F17:G22" xr:uid="{93846C5A-BF4F-4C1F-B031-E762939E0015}"/>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7"/>
  <dimension ref="B1:V18"/>
  <sheetViews>
    <sheetView showGridLines="0" workbookViewId="0">
      <selection activeCell="C13" sqref="C13:G16"/>
    </sheetView>
  </sheetViews>
  <sheetFormatPr baseColWidth="10" defaultRowHeight="15" x14ac:dyDescent="0.25"/>
  <cols>
    <col min="1" max="1" width="3.85546875" style="1" customWidth="1"/>
    <col min="2" max="2" width="11.42578125" style="1"/>
    <col min="3" max="3" width="53.5703125" style="1" customWidth="1"/>
    <col min="4" max="4" width="20.85546875" style="1" customWidth="1"/>
    <col min="5" max="5" width="6.28515625" style="1" customWidth="1"/>
    <col min="6" max="6" width="64.5703125" style="1" customWidth="1"/>
    <col min="7" max="7" width="21.7109375" style="1" customWidth="1"/>
    <col min="8" max="8" width="7.28515625" style="1" customWidth="1"/>
    <col min="9" max="18" width="11.42578125" style="1"/>
    <col min="19" max="22" width="0" style="1" hidden="1" customWidth="1"/>
    <col min="23" max="16384" width="11.42578125" style="1"/>
  </cols>
  <sheetData>
    <row r="1" spans="2:22" ht="15.75" thickBot="1" x14ac:dyDescent="0.3"/>
    <row r="2" spans="2:22" x14ac:dyDescent="0.25">
      <c r="B2" s="10"/>
      <c r="C2" s="11"/>
      <c r="D2" s="11"/>
      <c r="E2" s="11"/>
      <c r="F2" s="11"/>
      <c r="G2" s="11"/>
      <c r="H2" s="12"/>
    </row>
    <row r="3" spans="2:22" x14ac:dyDescent="0.25">
      <c r="B3" s="13"/>
      <c r="H3" s="14"/>
      <c r="V3" s="23">
        <f>+IF(D10&lt;=10,D10,IF(ROUNDDOWN(D10*10%,0)&gt;10,10,ROUNDDOWN(D10*10%,0)))</f>
        <v>0</v>
      </c>
    </row>
    <row r="4" spans="2:22" x14ac:dyDescent="0.25">
      <c r="B4" s="13"/>
      <c r="H4" s="14"/>
    </row>
    <row r="5" spans="2:22" x14ac:dyDescent="0.25">
      <c r="B5" s="13"/>
      <c r="H5" s="14"/>
    </row>
    <row r="6" spans="2:22" ht="36.75" customHeight="1" x14ac:dyDescent="0.35">
      <c r="B6" s="13"/>
      <c r="C6" s="26" t="s">
        <v>65</v>
      </c>
      <c r="D6" s="27"/>
      <c r="E6" s="22"/>
      <c r="F6"/>
      <c r="G6"/>
      <c r="H6" s="25"/>
    </row>
    <row r="7" spans="2:22" x14ac:dyDescent="0.25">
      <c r="B7" s="13"/>
      <c r="C7" s="1" t="s">
        <v>133</v>
      </c>
      <c r="F7"/>
      <c r="G7"/>
      <c r="H7" s="14"/>
      <c r="T7" s="1" t="s">
        <v>11</v>
      </c>
    </row>
    <row r="8" spans="2:22" x14ac:dyDescent="0.25">
      <c r="B8" s="13"/>
      <c r="C8" s="20" t="s">
        <v>65</v>
      </c>
      <c r="D8" s="20" t="s">
        <v>22</v>
      </c>
      <c r="E8"/>
      <c r="F8" s="20" t="s">
        <v>65</v>
      </c>
      <c r="G8" s="20" t="s">
        <v>22</v>
      </c>
      <c r="H8" s="14"/>
      <c r="T8" s="1" t="s">
        <v>12</v>
      </c>
    </row>
    <row r="9" spans="2:22" x14ac:dyDescent="0.25">
      <c r="B9" s="13"/>
      <c r="C9" s="18" t="s">
        <v>630</v>
      </c>
      <c r="D9" s="63">
        <v>0</v>
      </c>
      <c r="E9"/>
      <c r="F9" s="18" t="s">
        <v>631</v>
      </c>
      <c r="G9" s="63">
        <v>0</v>
      </c>
      <c r="H9" s="14"/>
      <c r="T9" s="1" t="s">
        <v>13</v>
      </c>
    </row>
    <row r="10" spans="2:22" x14ac:dyDescent="0.25">
      <c r="B10" s="13"/>
      <c r="C10" s="18" t="s">
        <v>145</v>
      </c>
      <c r="D10" s="63">
        <v>0</v>
      </c>
      <c r="E10"/>
      <c r="F10" s="18" t="s">
        <v>80</v>
      </c>
      <c r="G10" s="63">
        <v>0</v>
      </c>
      <c r="H10" s="14"/>
    </row>
    <row r="11" spans="2:22" x14ac:dyDescent="0.25">
      <c r="B11" s="13"/>
      <c r="D11" s="43"/>
      <c r="E11"/>
      <c r="G11" s="44"/>
      <c r="H11" s="14"/>
    </row>
    <row r="12" spans="2:22" x14ac:dyDescent="0.25">
      <c r="B12" s="13"/>
      <c r="C12" s="45" t="s">
        <v>84</v>
      </c>
      <c r="D12" s="43"/>
      <c r="E12"/>
      <c r="G12" s="44"/>
      <c r="H12" s="14"/>
      <c r="T12" s="1">
        <f>IF(D9="",0,1)</f>
        <v>1</v>
      </c>
    </row>
    <row r="13" spans="2:22" x14ac:dyDescent="0.25">
      <c r="B13" s="13"/>
      <c r="C13" s="115" t="s">
        <v>645</v>
      </c>
      <c r="D13" s="116"/>
      <c r="E13" s="116"/>
      <c r="F13" s="116"/>
      <c r="G13" s="117"/>
      <c r="H13" s="14"/>
    </row>
    <row r="14" spans="2:22" x14ac:dyDescent="0.25">
      <c r="B14" s="13"/>
      <c r="C14" s="118"/>
      <c r="D14" s="119"/>
      <c r="E14" s="119"/>
      <c r="F14" s="119"/>
      <c r="G14" s="120"/>
      <c r="H14" s="14"/>
    </row>
    <row r="15" spans="2:22" x14ac:dyDescent="0.25">
      <c r="B15" s="13"/>
      <c r="C15" s="118"/>
      <c r="D15" s="119"/>
      <c r="E15" s="119"/>
      <c r="F15" s="119"/>
      <c r="G15" s="120"/>
      <c r="H15" s="14"/>
    </row>
    <row r="16" spans="2:22" ht="15.75" thickBot="1" x14ac:dyDescent="0.3">
      <c r="B16" s="13"/>
      <c r="C16" s="138"/>
      <c r="D16" s="139"/>
      <c r="E16" s="139"/>
      <c r="F16" s="139"/>
      <c r="G16" s="140"/>
      <c r="H16" s="14"/>
      <c r="T16" s="1">
        <f>IF(G9="",0,1)</f>
        <v>1</v>
      </c>
    </row>
    <row r="17" spans="2:20" ht="15.75" thickBot="1" x14ac:dyDescent="0.3">
      <c r="B17" s="13"/>
      <c r="C17" s="73" t="s">
        <v>159</v>
      </c>
      <c r="D17" s="74"/>
      <c r="E17" s="72"/>
      <c r="F17" s="72"/>
      <c r="G17" s="72"/>
      <c r="H17" s="14"/>
    </row>
    <row r="18" spans="2:20" ht="15.75" thickBot="1" x14ac:dyDescent="0.3">
      <c r="B18" s="15"/>
      <c r="C18" s="16"/>
      <c r="D18" s="16"/>
      <c r="E18" s="16"/>
      <c r="F18" s="16"/>
      <c r="G18" s="16"/>
      <c r="H18" s="17"/>
      <c r="T18" s="1">
        <f>+T12+T16</f>
        <v>2</v>
      </c>
    </row>
  </sheetData>
  <sheetProtection algorithmName="SHA-512" hashValue="HRJq5CR39qn180Bp9AexX2ufTwvGDWMyCptO9CtZ2blNLE95m4Nl1uZuZLOo0AUAC/a+vw8pmsVUmdmiYzZfxA==" saltValue="h8c+tDp7cpos8eR8mxV27Q==" spinCount="100000" sheet="1"/>
  <mergeCells count="1">
    <mergeCell ref="C13:G16"/>
  </mergeCells>
  <conditionalFormatting sqref="C13">
    <cfRule type="containsBlanks" dxfId="16" priority="5">
      <formula>LEN(TRIM(C13))=0</formula>
    </cfRule>
  </conditionalFormatting>
  <conditionalFormatting sqref="D9:D10">
    <cfRule type="containsBlanks" dxfId="15" priority="4">
      <formula>LEN(TRIM(D9))=0</formula>
    </cfRule>
  </conditionalFormatting>
  <conditionalFormatting sqref="D17">
    <cfRule type="containsText" dxfId="14" priority="1" operator="containsText" text="N/A">
      <formula>NOT(ISERROR(SEARCH("N/A",D17)))</formula>
    </cfRule>
    <cfRule type="containsBlanks" dxfId="13" priority="2">
      <formula>LEN(TRIM(D17))=0</formula>
    </cfRule>
  </conditionalFormatting>
  <conditionalFormatting sqref="G9:G10">
    <cfRule type="containsBlanks" dxfId="12" priority="3">
      <formula>LEN(TRIM(G9))=0</formula>
    </cfRule>
  </conditionalFormatting>
  <dataValidations count="3">
    <dataValidation type="whole" operator="greaterThanOrEqual" showInputMessage="1" showErrorMessage="1" errorTitle="Numero Invalido" promptTitle="Ingrese la cantidad Solicitada" prompt="Ingrese la cantidad Solicitada" sqref="D9:D10 G9:G10" xr:uid="{00000000-0002-0000-0500-000000000000}">
      <formula1>0</formula1>
    </dataValidation>
    <dataValidation type="list" showInputMessage="1" showErrorMessage="1" errorTitle="Campo en Blanco" error="El campo debe tener un valor asignado" promptTitle="Se plantearon Acciones de Mejora" prompt="Indique si se generan o no acciones de mejoramiento como resultado de la verificacion de este criterio. Si no aplica para su entidad seleccione N/A" sqref="D17" xr:uid="{44E2686A-B5C9-4021-9CC2-4CF060CCE61B}">
      <formula1>$T$7:$T$9</formula1>
    </dataValidation>
    <dataValidation allowBlank="1" showInputMessage="1" showErrorMessage="1" promptTitle="Hallazgos u Observaciones" prompt="Indique cualquier Hallazgo u Observacion que amerite acciones de mejoramiento, asi como cualquier aclaración. Por Favor seguir las recomendaciones para la redaccion de hallazgos de la Guia de Auditoria Interna Basada en Riesgos V4 DAFP p 69" sqref="C13:G16" xr:uid="{CC0E1F43-98FE-46AA-9C84-D0E13CFBC589}"/>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91551-7AFF-4880-815E-958029677020}">
  <dimension ref="B1:V12"/>
  <sheetViews>
    <sheetView showGridLines="0" workbookViewId="0">
      <selection activeCell="F19" sqref="F19"/>
    </sheetView>
  </sheetViews>
  <sheetFormatPr baseColWidth="10" defaultRowHeight="15" x14ac:dyDescent="0.25"/>
  <cols>
    <col min="1" max="1" width="3.85546875" style="1" customWidth="1"/>
    <col min="2" max="2" width="11.42578125" style="1"/>
    <col min="3" max="3" width="46.140625" style="1" customWidth="1"/>
    <col min="4" max="4" width="20.85546875" style="1" customWidth="1"/>
    <col min="5" max="5" width="6.28515625" style="1" customWidth="1"/>
    <col min="6" max="6" width="36.42578125" style="1" customWidth="1"/>
    <col min="7" max="7" width="24.140625" style="1" customWidth="1"/>
    <col min="8" max="8" width="7.28515625" style="1" customWidth="1"/>
    <col min="9" max="18" width="11.42578125" style="1"/>
    <col min="19" max="20" width="11.42578125" style="1" customWidth="1"/>
    <col min="21" max="21" width="11.42578125" style="1"/>
    <col min="22" max="22" width="0" style="1" hidden="1" customWidth="1"/>
    <col min="23" max="16384" width="11.42578125" style="1"/>
  </cols>
  <sheetData>
    <row r="1" spans="2:22" ht="15.75" thickBot="1" x14ac:dyDescent="0.3"/>
    <row r="2" spans="2:22" x14ac:dyDescent="0.25">
      <c r="B2" s="10"/>
      <c r="C2" s="11"/>
      <c r="D2" s="11"/>
      <c r="E2" s="11"/>
      <c r="F2" s="11"/>
      <c r="G2" s="11"/>
      <c r="H2" s="12"/>
    </row>
    <row r="3" spans="2:22" x14ac:dyDescent="0.25">
      <c r="B3" s="13"/>
      <c r="H3" s="14"/>
      <c r="V3" s="23" t="e">
        <f>+IF(D10&lt;=10,D10,IF(ROUNDDOWN(D10*10%,0)&gt;10,10,ROUNDDOWN(D10*10%,0)))</f>
        <v>#VALUE!</v>
      </c>
    </row>
    <row r="4" spans="2:22" x14ac:dyDescent="0.25">
      <c r="B4" s="13"/>
      <c r="H4" s="14"/>
    </row>
    <row r="5" spans="2:22" x14ac:dyDescent="0.25">
      <c r="B5" s="13"/>
      <c r="H5" s="14"/>
    </row>
    <row r="6" spans="2:22" ht="21.75" customHeight="1" x14ac:dyDescent="0.35">
      <c r="B6" s="13"/>
      <c r="C6" s="133" t="s">
        <v>600</v>
      </c>
      <c r="D6" s="133"/>
      <c r="E6" s="22"/>
      <c r="F6"/>
      <c r="G6"/>
      <c r="H6" s="25"/>
    </row>
    <row r="7" spans="2:22" x14ac:dyDescent="0.25">
      <c r="B7" s="13"/>
      <c r="C7" s="1" t="s">
        <v>133</v>
      </c>
      <c r="F7" s="46" t="s">
        <v>84</v>
      </c>
      <c r="G7"/>
      <c r="H7" s="14"/>
      <c r="T7" s="1" t="s">
        <v>11</v>
      </c>
    </row>
    <row r="8" spans="2:22" x14ac:dyDescent="0.25">
      <c r="B8" s="13"/>
      <c r="C8" s="20" t="s">
        <v>595</v>
      </c>
      <c r="D8" s="20" t="s">
        <v>594</v>
      </c>
      <c r="E8"/>
      <c r="F8" s="141" t="s">
        <v>645</v>
      </c>
      <c r="G8" s="142"/>
      <c r="H8" s="14"/>
      <c r="T8" s="1" t="s">
        <v>12</v>
      </c>
    </row>
    <row r="9" spans="2:22" ht="31.5" customHeight="1" x14ac:dyDescent="0.25">
      <c r="B9" s="13"/>
      <c r="C9" s="84" t="s">
        <v>632</v>
      </c>
      <c r="D9" s="63" t="s">
        <v>12</v>
      </c>
      <c r="E9"/>
      <c r="F9" s="143"/>
      <c r="G9" s="144"/>
      <c r="H9" s="14"/>
      <c r="T9" s="1" t="s">
        <v>13</v>
      </c>
    </row>
    <row r="10" spans="2:22" ht="30.75" thickBot="1" x14ac:dyDescent="0.3">
      <c r="B10" s="13"/>
      <c r="C10" s="84" t="s">
        <v>633</v>
      </c>
      <c r="D10" s="63" t="s">
        <v>12</v>
      </c>
      <c r="E10"/>
      <c r="F10" s="145"/>
      <c r="G10" s="146"/>
      <c r="H10" s="14"/>
    </row>
    <row r="11" spans="2:22" ht="15.75" thickBot="1" x14ac:dyDescent="0.3">
      <c r="B11" s="13"/>
      <c r="D11"/>
      <c r="E11"/>
      <c r="F11" s="73" t="s">
        <v>159</v>
      </c>
      <c r="G11" s="74"/>
      <c r="H11" s="14"/>
    </row>
    <row r="12" spans="2:22" ht="15.75" thickBot="1" x14ac:dyDescent="0.3">
      <c r="B12" s="15"/>
      <c r="C12" s="16"/>
      <c r="D12" s="16"/>
      <c r="E12" s="16"/>
      <c r="F12" s="16"/>
      <c r="G12" s="16"/>
      <c r="H12" s="17"/>
    </row>
  </sheetData>
  <sheetProtection algorithmName="SHA-512" hashValue="AWj8vEFAX+s2yCDwOaQ2Qf0tS7fTr6ZTSbc2P2AgmlyPyR02wYFZOBE8Jbxe/1ngkN0im2Lp56PIuIm3FYgZ3g==" saltValue="84lgkRZqrbx255zp4RcZMg==" spinCount="100000" sheet="1" objects="1" scenarios="1"/>
  <mergeCells count="2">
    <mergeCell ref="C6:D6"/>
    <mergeCell ref="F8:G10"/>
  </mergeCells>
  <conditionalFormatting sqref="D9:D10">
    <cfRule type="containsBlanks" dxfId="11" priority="3">
      <formula>LEN(TRIM(D9))=0</formula>
    </cfRule>
  </conditionalFormatting>
  <conditionalFormatting sqref="F8">
    <cfRule type="containsBlanks" dxfId="10" priority="4">
      <formula>LEN(TRIM(F8))=0</formula>
    </cfRule>
  </conditionalFormatting>
  <conditionalFormatting sqref="G11">
    <cfRule type="containsText" dxfId="9" priority="1" operator="containsText" text="N/A">
      <formula>NOT(ISERROR(SEARCH("N/A",G11)))</formula>
    </cfRule>
    <cfRule type="containsBlanks" dxfId="8" priority="2">
      <formula>LEN(TRIM(G11))=0</formula>
    </cfRule>
  </conditionalFormatting>
  <dataValidations count="4">
    <dataValidation type="list" showInputMessage="1" showErrorMessage="1" errorTitle="Campo en Blanco" error="El campo debe tener un valor asignado" promptTitle="Se plantearon Acciones de Mejora" prompt="Indique si se generan o no acciones de mejoramiento como resultado de la verificacion de este criterio. Si no aplica para su entidad seleccione N/A" sqref="G11" xr:uid="{8896355C-A27B-496E-AB0E-2F469CC6CCAF}">
      <formula1>$T$7:$T$9</formula1>
    </dataValidation>
    <dataValidation type="list" showInputMessage="1" showErrorMessage="1" promptTitle="Gestiona o No Sesiones de Comite" prompt="Indique si su entidad Gestiona Sesiones de comite de conciliacion atraves de ekogui, programa sesiones,  agenda casos, concluye fichas, terminas sesiones." sqref="D9" xr:uid="{CAA0D4C5-79C4-4A93-A478-B87ED3F14A75}">
      <formula1>$T$6:$T$9</formula1>
    </dataValidation>
    <dataValidation type="list" showInputMessage="1" showErrorMessage="1" promptTitle="Gestiona o No Sesiones de Comite" prompt="Indique si su entidad Gestiona elabora fichas, las termina y las concluye a traves del sistema Ekogui" sqref="D10" xr:uid="{64BD8E8F-5BB3-4A73-8291-88E4C6F3ECD7}">
      <formula1>$T$6:$T$9</formula1>
    </dataValidation>
    <dataValidation allowBlank="1" showInputMessage="1" showErrorMessage="1" promptTitle="Hallazgos u Observaciones" prompt="Indique cualquier Hallazgo u Observacion que amerite acciones de mejoramiento, asi como cualquier aclaración. Por Favor seguir las recomendaciones para la redaccion de hallazgos de la Guia de Auditoria Interna Basada en Riesgos V4 DAFP p 69" sqref="F8" xr:uid="{858F0100-502D-4FB2-81C8-42A8B7838C88}"/>
  </dataValidation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8"/>
  <dimension ref="B1:V12"/>
  <sheetViews>
    <sheetView showGridLines="0" workbookViewId="0">
      <selection activeCell="F8" sqref="F8:G10"/>
    </sheetView>
  </sheetViews>
  <sheetFormatPr baseColWidth="10" defaultRowHeight="15" x14ac:dyDescent="0.25"/>
  <cols>
    <col min="1" max="1" width="3.85546875" style="1" customWidth="1"/>
    <col min="2" max="2" width="11.42578125" style="1"/>
    <col min="3" max="3" width="44.140625" style="1" customWidth="1"/>
    <col min="4" max="4" width="20.85546875" style="1" customWidth="1"/>
    <col min="5" max="5" width="6.28515625" style="1" customWidth="1"/>
    <col min="6" max="6" width="36.42578125" style="1" customWidth="1"/>
    <col min="7" max="7" width="24.140625" style="1" customWidth="1"/>
    <col min="8" max="8" width="7.28515625" style="1" customWidth="1"/>
    <col min="9" max="18" width="11.42578125" style="1"/>
    <col min="19" max="19" width="11.42578125" style="1" customWidth="1"/>
    <col min="20" max="20" width="11.42578125" style="1" hidden="1" customWidth="1"/>
    <col min="21" max="21" width="11.42578125" style="1"/>
    <col min="22" max="22" width="0" style="1" hidden="1" customWidth="1"/>
    <col min="23" max="16384" width="11.42578125" style="1"/>
  </cols>
  <sheetData>
    <row r="1" spans="2:22" ht="15.75" thickBot="1" x14ac:dyDescent="0.3"/>
    <row r="2" spans="2:22" x14ac:dyDescent="0.25">
      <c r="B2" s="10"/>
      <c r="C2" s="11"/>
      <c r="D2" s="11"/>
      <c r="E2" s="11"/>
      <c r="F2" s="11"/>
      <c r="G2" s="11"/>
      <c r="H2" s="12"/>
    </row>
    <row r="3" spans="2:22" x14ac:dyDescent="0.25">
      <c r="B3" s="13"/>
      <c r="H3" s="14"/>
      <c r="V3" s="23" t="e">
        <f>+IF(D10&lt;=10,D10,IF(ROUNDDOWN(D10*10%,0)&gt;10,10,ROUNDDOWN(D10*10%,0)))</f>
        <v>#VALUE!</v>
      </c>
    </row>
    <row r="4" spans="2:22" x14ac:dyDescent="0.25">
      <c r="B4" s="13"/>
      <c r="H4" s="14"/>
    </row>
    <row r="5" spans="2:22" x14ac:dyDescent="0.25">
      <c r="B5" s="13"/>
      <c r="H5" s="14"/>
    </row>
    <row r="6" spans="2:22" ht="21.75" customHeight="1" x14ac:dyDescent="0.35">
      <c r="B6" s="13"/>
      <c r="C6" s="133" t="s">
        <v>8</v>
      </c>
      <c r="D6" s="133"/>
      <c r="E6" s="22"/>
      <c r="F6"/>
      <c r="G6"/>
      <c r="H6" s="25"/>
    </row>
    <row r="7" spans="2:22" x14ac:dyDescent="0.25">
      <c r="B7" s="13"/>
      <c r="C7" s="1" t="s">
        <v>133</v>
      </c>
      <c r="F7" s="46" t="s">
        <v>84</v>
      </c>
      <c r="G7"/>
      <c r="H7" s="14"/>
      <c r="T7" s="1" t="s">
        <v>11</v>
      </c>
    </row>
    <row r="8" spans="2:22" x14ac:dyDescent="0.25">
      <c r="B8" s="13"/>
      <c r="C8" s="20" t="s">
        <v>29</v>
      </c>
      <c r="D8" s="20" t="s">
        <v>22</v>
      </c>
      <c r="E8"/>
      <c r="F8" s="115" t="s">
        <v>645</v>
      </c>
      <c r="G8" s="117"/>
      <c r="H8" s="14"/>
      <c r="T8" s="1" t="s">
        <v>12</v>
      </c>
    </row>
    <row r="9" spans="2:22" x14ac:dyDescent="0.25">
      <c r="B9" s="13"/>
      <c r="C9" s="18" t="s">
        <v>155</v>
      </c>
      <c r="D9" s="63" t="s">
        <v>12</v>
      </c>
      <c r="E9"/>
      <c r="F9" s="118"/>
      <c r="G9" s="120"/>
      <c r="H9" s="14"/>
      <c r="T9" s="1" t="s">
        <v>13</v>
      </c>
    </row>
    <row r="10" spans="2:22" ht="15.75" thickBot="1" x14ac:dyDescent="0.3">
      <c r="B10" s="13"/>
      <c r="C10" s="18" t="s">
        <v>634</v>
      </c>
      <c r="D10" s="63" t="s">
        <v>12</v>
      </c>
      <c r="E10"/>
      <c r="F10" s="138"/>
      <c r="G10" s="140"/>
      <c r="H10" s="14"/>
    </row>
    <row r="11" spans="2:22" ht="15.75" thickBot="1" x14ac:dyDescent="0.3">
      <c r="B11" s="13"/>
      <c r="D11"/>
      <c r="E11"/>
      <c r="F11" s="73" t="s">
        <v>159</v>
      </c>
      <c r="G11" s="74"/>
      <c r="H11" s="14"/>
    </row>
    <row r="12" spans="2:22" ht="15.75" thickBot="1" x14ac:dyDescent="0.3">
      <c r="B12" s="15"/>
      <c r="C12" s="16"/>
      <c r="D12" s="16"/>
      <c r="E12" s="16"/>
      <c r="F12" s="16"/>
      <c r="G12" s="16"/>
      <c r="H12" s="17"/>
    </row>
  </sheetData>
  <sheetProtection algorithmName="SHA-512" hashValue="H2i4O9bTxctrU+w7cqnYCN8pzHoc9AkopMETt/V5kJGftJAkgsUWH+79G4iTbhNC3ait7Ah/CSeAhJwPyHUhYQ==" saltValue="mZYXZdBqhXNlQqDnz9Z1NA==" spinCount="100000" sheet="1" objects="1" scenarios="1"/>
  <mergeCells count="2">
    <mergeCell ref="C6:D6"/>
    <mergeCell ref="F8:G10"/>
  </mergeCells>
  <conditionalFormatting sqref="D9:D10">
    <cfRule type="containsBlanks" dxfId="7" priority="3">
      <formula>LEN(TRIM(D9))=0</formula>
    </cfRule>
  </conditionalFormatting>
  <conditionalFormatting sqref="F8">
    <cfRule type="containsBlanks" dxfId="6" priority="4">
      <formula>LEN(TRIM(F8))=0</formula>
    </cfRule>
  </conditionalFormatting>
  <conditionalFormatting sqref="G11">
    <cfRule type="containsText" dxfId="5" priority="1" operator="containsText" text="N/A">
      <formula>NOT(ISERROR(SEARCH("N/A",G11)))</formula>
    </cfRule>
    <cfRule type="containsBlanks" dxfId="4" priority="2">
      <formula>LEN(TRIM(G11))=0</formula>
    </cfRule>
  </conditionalFormatting>
  <dataValidations xWindow="514" yWindow="409" count="3">
    <dataValidation type="list" showInputMessage="1" showErrorMessage="1" promptTitle="Gestiona o No Pagos" prompt="Indique si su entidad Gestiona o No pagos o reliza Informes a traves de SIIF" sqref="D9:D10" xr:uid="{00000000-0002-0000-0600-000000000000}">
      <formula1>$T$7:$T$9</formula1>
    </dataValidation>
    <dataValidation type="list" showInputMessage="1" showErrorMessage="1" errorTitle="Campo en Blanco" error="El campo debe tener un valor asignado" promptTitle="Se plantearon Acciones de Mejora" prompt="Indique si se generan o no acciones de mejoramiento como resultado de la verificacion de este criterio. Si no aplica para su entidad seleccione N/A" sqref="G11" xr:uid="{198DC781-AB8B-4878-84D6-D346F559FE3D}">
      <formula1>$T$7:$T$9</formula1>
    </dataValidation>
    <dataValidation allowBlank="1" showInputMessage="1" showErrorMessage="1" promptTitle="Hallazgos u Observaciones" prompt="Indique cualquier Hallazgo u Observacion que amerite acciones de mejoramiento, asi como cualquier aclaración. Por Favor seguir las recomendaciones para la redaccion de hallazgos de la Guia de Auditoria Interna Basada en Riesgos V4 DAFP p 69" sqref="F8:G10" xr:uid="{4BC59D6D-5D30-4117-9170-F36CC805FC1E}"/>
  </dataValidation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9"/>
  <dimension ref="B1:T45"/>
  <sheetViews>
    <sheetView showGridLines="0" tabSelected="1" zoomScaleNormal="100" workbookViewId="0">
      <selection activeCell="B44" sqref="B44"/>
    </sheetView>
  </sheetViews>
  <sheetFormatPr baseColWidth="10" defaultRowHeight="15" x14ac:dyDescent="0.25"/>
  <cols>
    <col min="2" max="2" width="42.7109375" customWidth="1"/>
    <col min="3" max="3" width="14.5703125" bestFit="1" customWidth="1"/>
    <col min="5" max="5" width="33" bestFit="1" customWidth="1"/>
    <col min="6" max="6" width="14.5703125" bestFit="1" customWidth="1"/>
    <col min="19" max="20" width="0" hidden="1" customWidth="1"/>
  </cols>
  <sheetData>
    <row r="1" spans="2:20" ht="17.25" customHeight="1" x14ac:dyDescent="0.25">
      <c r="B1" s="2"/>
      <c r="C1" s="3"/>
      <c r="D1" s="3"/>
      <c r="E1" s="3"/>
      <c r="F1" s="3"/>
      <c r="G1" s="4"/>
    </row>
    <row r="2" spans="2:20" ht="18.75" x14ac:dyDescent="0.3">
      <c r="B2" s="156" t="s">
        <v>635</v>
      </c>
      <c r="C2" s="157"/>
      <c r="D2" s="157"/>
      <c r="E2" s="157"/>
      <c r="F2" s="157"/>
      <c r="G2" s="158"/>
      <c r="H2" s="36"/>
      <c r="I2" s="36"/>
      <c r="J2" s="36"/>
      <c r="K2" s="36"/>
      <c r="L2" s="36"/>
    </row>
    <row r="3" spans="2:20" ht="18.75" x14ac:dyDescent="0.3">
      <c r="B3" s="156" t="s">
        <v>10</v>
      </c>
      <c r="C3" s="157"/>
      <c r="D3" s="157"/>
      <c r="E3" s="157"/>
      <c r="F3" s="157"/>
      <c r="G3" s="158"/>
      <c r="H3" s="36"/>
      <c r="I3" s="36"/>
      <c r="J3" s="36"/>
      <c r="K3" s="36"/>
      <c r="L3" s="36"/>
    </row>
    <row r="4" spans="2:20" ht="24" thickBot="1" x14ac:dyDescent="0.4">
      <c r="B4" s="85"/>
      <c r="C4" s="88"/>
      <c r="D4" s="88" t="s">
        <v>144</v>
      </c>
      <c r="E4" s="33"/>
      <c r="F4" s="33"/>
      <c r="G4" s="86"/>
      <c r="H4" s="33"/>
      <c r="I4" s="33"/>
      <c r="J4" s="33"/>
      <c r="K4" s="33"/>
      <c r="L4" s="33"/>
    </row>
    <row r="5" spans="2:20" ht="15.75" thickBot="1" x14ac:dyDescent="0.3">
      <c r="B5" s="5" t="s">
        <v>147</v>
      </c>
      <c r="C5" s="150" t="s">
        <v>425</v>
      </c>
      <c r="D5" s="151"/>
      <c r="E5" s="151"/>
      <c r="F5" s="151"/>
      <c r="G5" s="152"/>
    </row>
    <row r="6" spans="2:20" ht="15.75" thickBot="1" x14ac:dyDescent="0.3">
      <c r="B6" s="5" t="s">
        <v>148</v>
      </c>
      <c r="C6" s="153" t="s">
        <v>646</v>
      </c>
      <c r="D6" s="154"/>
      <c r="E6" s="154"/>
      <c r="F6" s="154"/>
      <c r="G6" s="155"/>
    </row>
    <row r="7" spans="2:20" x14ac:dyDescent="0.25">
      <c r="B7" s="5"/>
      <c r="G7" s="6"/>
      <c r="T7" s="1" t="s">
        <v>11</v>
      </c>
    </row>
    <row r="8" spans="2:20" x14ac:dyDescent="0.25">
      <c r="B8" s="5" t="s">
        <v>36</v>
      </c>
      <c r="C8" s="89" t="str">
        <f>+IF(SUM(USUARIOS!I12:J17)=0,"Falta diligenciar","")</f>
        <v/>
      </c>
      <c r="E8" t="s">
        <v>70</v>
      </c>
      <c r="F8" s="89" t="str">
        <f>+IF(PREJUDICIALES!$D$10="","Falta  actualizar","")</f>
        <v/>
      </c>
      <c r="G8" s="6"/>
      <c r="T8" s="1" t="s">
        <v>12</v>
      </c>
    </row>
    <row r="9" spans="2:20" x14ac:dyDescent="0.25">
      <c r="B9" s="90" t="s">
        <v>39</v>
      </c>
      <c r="C9" s="68">
        <f>+SUM(USUARIOS!I12:I17)/(6-SUM(USUARIOS!H12:H17))</f>
        <v>1</v>
      </c>
      <c r="E9" s="35" t="s">
        <v>44</v>
      </c>
      <c r="F9" s="67">
        <f>+PREJUDICIALES!$D$11</f>
        <v>0</v>
      </c>
      <c r="G9" s="6"/>
      <c r="T9" s="1" t="s">
        <v>13</v>
      </c>
    </row>
    <row r="10" spans="2:20" x14ac:dyDescent="0.25">
      <c r="B10" s="90" t="s">
        <v>37</v>
      </c>
      <c r="C10" s="67">
        <f>+ABOGADOS!$D$12+SUM(USUARIOS!I12:I17)</f>
        <v>7</v>
      </c>
      <c r="E10" s="35" t="s">
        <v>42</v>
      </c>
      <c r="F10" s="68" t="str">
        <f>IFERROR(PREJUDICIALES!$D$11/PREJUDICIALES!$D$10,"")</f>
        <v/>
      </c>
      <c r="G10" s="6"/>
    </row>
    <row r="11" spans="2:20" x14ac:dyDescent="0.25">
      <c r="B11" s="90" t="s">
        <v>9</v>
      </c>
      <c r="C11" s="67" t="s">
        <v>97</v>
      </c>
      <c r="E11" s="35" t="s">
        <v>45</v>
      </c>
      <c r="F11" s="68" t="str">
        <f>IFERROR(PREJUDICIALES!$G$13/PREJUDICIALES!$V$3,"")</f>
        <v/>
      </c>
      <c r="G11" s="6"/>
    </row>
    <row r="12" spans="2:20" x14ac:dyDescent="0.25">
      <c r="B12" s="90" t="s">
        <v>38</v>
      </c>
      <c r="C12" s="68">
        <f>IFERROR((ABOGADOS!$H$17+ABOGADOS!$H$18+ABOGADOS!$H$19*0.5)/ABOGADOS!D12,"")</f>
        <v>0</v>
      </c>
      <c r="G12" s="6"/>
    </row>
    <row r="13" spans="2:20" x14ac:dyDescent="0.25">
      <c r="B13" s="5"/>
      <c r="E13" t="s">
        <v>65</v>
      </c>
      <c r="F13" s="89" t="str">
        <f>+IF(ARBITRAMENTOS!T18=0,"Falta  actualizar","")</f>
        <v/>
      </c>
      <c r="G13" s="6"/>
    </row>
    <row r="14" spans="2:20" x14ac:dyDescent="0.25">
      <c r="B14" s="5"/>
      <c r="E14" s="35" t="s">
        <v>43</v>
      </c>
      <c r="F14" s="67">
        <f>+ARBITRAMENTOS!D10</f>
        <v>0</v>
      </c>
      <c r="G14" s="6"/>
    </row>
    <row r="15" spans="2:20" x14ac:dyDescent="0.25">
      <c r="B15" s="5"/>
      <c r="E15" s="35" t="s">
        <v>42</v>
      </c>
      <c r="F15" s="68" t="str">
        <f>IFERROR(ARBITRAMENTOS!D10/ARBITRAMENTOS!D9,"")</f>
        <v/>
      </c>
      <c r="G15" s="6"/>
    </row>
    <row r="16" spans="2:20" x14ac:dyDescent="0.25">
      <c r="B16" s="5"/>
      <c r="G16" s="6"/>
    </row>
    <row r="17" spans="2:7" x14ac:dyDescent="0.25">
      <c r="B17" s="5"/>
      <c r="E17" t="s">
        <v>68</v>
      </c>
      <c r="F17" s="89" t="str">
        <f>+IF(PAGOS!D9="","Falta  actualizar","")</f>
        <v/>
      </c>
      <c r="G17" s="6"/>
    </row>
    <row r="18" spans="2:7" x14ac:dyDescent="0.25">
      <c r="B18" s="5" t="s">
        <v>69</v>
      </c>
      <c r="C18" s="89" t="str">
        <f>+IF(JUDICIALES!$D$11="","Falta  actualizar","")</f>
        <v/>
      </c>
      <c r="E18" s="35" t="s">
        <v>149</v>
      </c>
      <c r="F18" s="67" t="str">
        <f>+IF(PAGOS!D10="No","No","Si")</f>
        <v>No</v>
      </c>
      <c r="G18" s="6"/>
    </row>
    <row r="19" spans="2:7" x14ac:dyDescent="0.25">
      <c r="B19" s="90" t="s">
        <v>40</v>
      </c>
      <c r="C19" s="67">
        <f>+JUDICIALES!$D$12</f>
        <v>0</v>
      </c>
      <c r="E19" s="35" t="s">
        <v>146</v>
      </c>
      <c r="F19" s="67" t="str">
        <f>+IF(PAGOS!D9="No","No aplica","Si")</f>
        <v>No aplica</v>
      </c>
      <c r="G19" s="6"/>
    </row>
    <row r="20" spans="2:7" x14ac:dyDescent="0.25">
      <c r="B20" s="90" t="s">
        <v>42</v>
      </c>
      <c r="C20" s="68" t="str">
        <f>IFERROR(JUDICIALES!$D$12/JUDICIALES!$D$11,"")</f>
        <v/>
      </c>
      <c r="F20" s="91"/>
      <c r="G20" s="6"/>
    </row>
    <row r="21" spans="2:7" x14ac:dyDescent="0.25">
      <c r="B21" s="90" t="s">
        <v>46</v>
      </c>
      <c r="C21" s="68" t="str">
        <f>IFERROR(JUDICIALES!$G$11/JUDICIALES!$G$10,"")</f>
        <v/>
      </c>
      <c r="E21" t="s">
        <v>601</v>
      </c>
      <c r="F21" s="89" t="str">
        <f>+IF('COMITES DE CONCILIACION'!D9="","Falta  actualizar","")</f>
        <v/>
      </c>
      <c r="G21" s="6"/>
    </row>
    <row r="22" spans="2:7" x14ac:dyDescent="0.25">
      <c r="B22" s="90" t="s">
        <v>41</v>
      </c>
      <c r="C22" s="67">
        <f>IFERROR(C19/ABOGADOS!$D$12,"")</f>
        <v>0</v>
      </c>
      <c r="E22" s="35" t="s">
        <v>603</v>
      </c>
      <c r="F22" s="67" t="str">
        <f>+IF('COMITES DE CONCILIACION'!D9="No","No","Si")</f>
        <v>No</v>
      </c>
      <c r="G22" s="6"/>
    </row>
    <row r="23" spans="2:7" x14ac:dyDescent="0.25">
      <c r="B23" s="90" t="s">
        <v>150</v>
      </c>
      <c r="C23" s="68" t="str">
        <f>IFERROR(1-(JUDICIALES!$H$22+JUDICIALES!$H$23+JUDICIALES!$H$24)/(JUDICIALES!$G$22+JUDICIALES!$G$23+JUDICIALES!$G$24),"")</f>
        <v/>
      </c>
      <c r="E23" s="35" t="s">
        <v>602</v>
      </c>
      <c r="F23" s="67" t="str">
        <f>+IF('COMITES DE CONCILIACION'!D10="No","No","Si")</f>
        <v>No</v>
      </c>
      <c r="G23" s="6"/>
    </row>
    <row r="24" spans="2:7" ht="15.75" thickBot="1" x14ac:dyDescent="0.3">
      <c r="B24" s="5"/>
      <c r="G24" s="6"/>
    </row>
    <row r="25" spans="2:7" ht="15.75" thickBot="1" x14ac:dyDescent="0.3">
      <c r="B25" s="92" t="s">
        <v>166</v>
      </c>
      <c r="C25" s="93"/>
      <c r="D25" s="93"/>
      <c r="E25" s="93"/>
      <c r="F25" s="93"/>
      <c r="G25" s="94"/>
    </row>
    <row r="26" spans="2:7" x14ac:dyDescent="0.25">
      <c r="B26" s="159" t="s">
        <v>647</v>
      </c>
      <c r="C26" s="160"/>
      <c r="D26" s="160"/>
      <c r="E26" s="160"/>
      <c r="F26" s="160"/>
      <c r="G26" s="161"/>
    </row>
    <row r="27" spans="2:7" x14ac:dyDescent="0.25">
      <c r="B27" s="162"/>
      <c r="C27" s="163"/>
      <c r="D27" s="163"/>
      <c r="E27" s="163"/>
      <c r="F27" s="163"/>
      <c r="G27" s="164"/>
    </row>
    <row r="28" spans="2:7" x14ac:dyDescent="0.25">
      <c r="B28" s="162"/>
      <c r="C28" s="163"/>
      <c r="D28" s="163"/>
      <c r="E28" s="163"/>
      <c r="F28" s="163"/>
      <c r="G28" s="164"/>
    </row>
    <row r="29" spans="2:7" ht="15.75" thickBot="1" x14ac:dyDescent="0.3">
      <c r="B29" s="153"/>
      <c r="C29" s="154"/>
      <c r="D29" s="154"/>
      <c r="E29" s="154"/>
      <c r="F29" s="154"/>
      <c r="G29" s="155"/>
    </row>
    <row r="30" spans="2:7" ht="15.75" thickBot="1" x14ac:dyDescent="0.3">
      <c r="B30" s="15" t="s">
        <v>168</v>
      </c>
      <c r="C30" s="95" t="s">
        <v>12</v>
      </c>
      <c r="G30" s="6"/>
    </row>
    <row r="31" spans="2:7" ht="15.75" thickBot="1" x14ac:dyDescent="0.3">
      <c r="B31" s="5"/>
      <c r="G31" s="6"/>
    </row>
    <row r="32" spans="2:7" ht="15.75" customHeight="1" thickBot="1" x14ac:dyDescent="0.3">
      <c r="B32" s="165" t="s">
        <v>636</v>
      </c>
      <c r="C32" s="166"/>
      <c r="D32" s="166"/>
      <c r="E32" s="166"/>
      <c r="F32" s="166"/>
      <c r="G32" s="167"/>
    </row>
    <row r="33" spans="2:7" ht="15" customHeight="1" x14ac:dyDescent="0.25">
      <c r="B33" s="168" t="s">
        <v>637</v>
      </c>
      <c r="C33" s="169"/>
      <c r="D33" s="169"/>
      <c r="E33" s="169"/>
      <c r="F33" s="169"/>
      <c r="G33" s="170"/>
    </row>
    <row r="34" spans="2:7" x14ac:dyDescent="0.25">
      <c r="B34" s="171"/>
      <c r="C34" s="172"/>
      <c r="D34" s="172"/>
      <c r="E34" s="172"/>
      <c r="F34" s="172"/>
      <c r="G34" s="173"/>
    </row>
    <row r="35" spans="2:7" x14ac:dyDescent="0.25">
      <c r="B35" s="171"/>
      <c r="C35" s="172"/>
      <c r="D35" s="172"/>
      <c r="E35" s="172"/>
      <c r="F35" s="172"/>
      <c r="G35" s="173"/>
    </row>
    <row r="36" spans="2:7" x14ac:dyDescent="0.25">
      <c r="B36" s="171"/>
      <c r="C36" s="172"/>
      <c r="D36" s="172"/>
      <c r="E36" s="172"/>
      <c r="F36" s="172"/>
      <c r="G36" s="173"/>
    </row>
    <row r="37" spans="2:7" x14ac:dyDescent="0.25">
      <c r="B37" s="171"/>
      <c r="C37" s="172"/>
      <c r="D37" s="172"/>
      <c r="E37" s="172"/>
      <c r="F37" s="172"/>
      <c r="G37" s="173"/>
    </row>
    <row r="38" spans="2:7" x14ac:dyDescent="0.25">
      <c r="B38" s="171"/>
      <c r="C38" s="172"/>
      <c r="D38" s="172"/>
      <c r="E38" s="172"/>
      <c r="F38" s="172"/>
      <c r="G38" s="173"/>
    </row>
    <row r="39" spans="2:7" x14ac:dyDescent="0.25">
      <c r="B39" s="171"/>
      <c r="C39" s="172"/>
      <c r="D39" s="172"/>
      <c r="E39" s="172"/>
      <c r="F39" s="172"/>
      <c r="G39" s="173"/>
    </row>
    <row r="40" spans="2:7" ht="15.75" thickBot="1" x14ac:dyDescent="0.3">
      <c r="B40" s="174"/>
      <c r="C40" s="175"/>
      <c r="D40" s="175"/>
      <c r="E40" s="175"/>
      <c r="F40" s="175"/>
      <c r="G40" s="176"/>
    </row>
    <row r="41" spans="2:7" x14ac:dyDescent="0.25">
      <c r="B41" s="5"/>
      <c r="G41" s="6"/>
    </row>
    <row r="42" spans="2:7" x14ac:dyDescent="0.25">
      <c r="B42" s="5"/>
      <c r="G42" s="6"/>
    </row>
    <row r="43" spans="2:7" x14ac:dyDescent="0.25">
      <c r="B43" s="5"/>
      <c r="G43" s="6"/>
    </row>
    <row r="44" spans="2:7" ht="15.75" thickBot="1" x14ac:dyDescent="0.3">
      <c r="B44" s="5"/>
      <c r="G44" s="6"/>
    </row>
    <row r="45" spans="2:7" ht="15.75" thickBot="1" x14ac:dyDescent="0.3">
      <c r="B45" s="147" t="s">
        <v>638</v>
      </c>
      <c r="C45" s="148"/>
      <c r="D45" s="148"/>
      <c r="E45" s="148"/>
      <c r="F45" s="148"/>
      <c r="G45" s="149"/>
    </row>
  </sheetData>
  <sheetProtection algorithmName="SHA-512" hashValue="kPOpbBwix5k1/x+ghU95Y4W8zG5zihZFJ1/m6ueh649rw50lnMTF8flsNGyV3qr0mbpFQK24GP7xgkW1RFTQGA==" saltValue="mcJyo8QcVexL+6NKy5nkMg==" spinCount="100000" sheet="1" objects="1" scenarios="1"/>
  <mergeCells count="8">
    <mergeCell ref="B45:G45"/>
    <mergeCell ref="C5:G5"/>
    <mergeCell ref="C6:G6"/>
    <mergeCell ref="B2:G2"/>
    <mergeCell ref="B3:G3"/>
    <mergeCell ref="B26:G29"/>
    <mergeCell ref="B32:G32"/>
    <mergeCell ref="B33:G40"/>
  </mergeCells>
  <conditionalFormatting sqref="B26">
    <cfRule type="containsBlanks" dxfId="3" priority="5">
      <formula>LEN(TRIM(B26))=0</formula>
    </cfRule>
  </conditionalFormatting>
  <conditionalFormatting sqref="C5:C6">
    <cfRule type="containsBlanks" dxfId="2" priority="3">
      <formula>LEN(TRIM(C5))=0</formula>
    </cfRule>
  </conditionalFormatting>
  <conditionalFormatting sqref="C30">
    <cfRule type="containsText" dxfId="1" priority="1" operator="containsText" text="N/A">
      <formula>NOT(ISERROR(SEARCH("N/A",C30)))</formula>
    </cfRule>
    <cfRule type="containsBlanks" dxfId="0" priority="2">
      <formula>LEN(TRIM(C30))=0</formula>
    </cfRule>
  </conditionalFormatting>
  <dataValidations xWindow="439" yWindow="704" count="3">
    <dataValidation allowBlank="1" showInputMessage="1" showErrorMessage="1" promptTitle="Nombres y Apellidos" prompt="Diligencie los nombres y apellidos del jefe de control interno que esta reportando o quien haga sus veces" sqref="C6:G6" xr:uid="{00000000-0002-0000-0700-000000000000}"/>
    <dataValidation allowBlank="1" showInputMessage="1" showErrorMessage="1" promptTitle="Opinion Global del Jefe de Ctrl " prompt="Se emitira una Opinion Global segun el alcance de los criterios de verificacion aplicados Se suguiere usar la guia de Auditoria Basada en riesgos V4 DAFP pag 74" sqref="B26" xr:uid="{561BD78D-80C4-497C-8351-D23F721E2F47}"/>
    <dataValidation type="list" showInputMessage="1" showErrorMessage="1" errorTitle="Campo en Blanco" error="El campo debe tener un valor asignado" promptTitle="Generara Plan de Mejoramiento" prompt="Indique si se generan o no planes de mejoramiento como resultado de la verificacion de los criterios verificados. Si no aplica para su entidad seleccione N/A" sqref="C30" xr:uid="{865F4699-4A24-44F4-BC07-DD18A14835C1}">
      <formula1>$T$7:$T$9</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xWindow="439" yWindow="704" count="1">
        <x14:dataValidation type="list" allowBlank="1" showInputMessage="1" showErrorMessage="1" error="Entidad no se Encuentra Activa o Es del Orden Territorial" promptTitle="Nombre entidad que reporta" prompt="Diligenciar Nombre de entidad que reporta, si no aparece el nombre de su entidad debe comunicarse con soporte.ekogui@defensajuridica.gov.co ya que esta no aparece como EPON activa en ekogui, pues se considerara como no presentada la certificacion" xr:uid="{00000000-0002-0000-0700-000001000000}">
          <x14:formula1>
            <xm:f>Entidades!$A$2:$A$427</xm:f>
          </x14:formula1>
          <xm:sqref>C5:G5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Principal</vt:lpstr>
      <vt:lpstr>USUARIOS</vt:lpstr>
      <vt:lpstr>ABOGADOS</vt:lpstr>
      <vt:lpstr>JUDICIALES</vt:lpstr>
      <vt:lpstr>PREJUDICIALES</vt:lpstr>
      <vt:lpstr>ARBITRAMENTOS</vt:lpstr>
      <vt:lpstr>COMITES DE CONCILIACION</vt:lpstr>
      <vt:lpstr>PAGOS</vt:lpstr>
      <vt:lpstr>Resumen General</vt:lpstr>
      <vt:lpstr>Entidades</vt:lpstr>
      <vt:lpstr>Base a pegar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Pablo Garzón Peraza</dc:creator>
  <cp:lastModifiedBy>Andres Avelino Meza Villareal</cp:lastModifiedBy>
  <dcterms:created xsi:type="dcterms:W3CDTF">2020-06-25T21:16:25Z</dcterms:created>
  <dcterms:modified xsi:type="dcterms:W3CDTF">2024-07-26T20:14:19Z</dcterms:modified>
</cp:coreProperties>
</file>