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672" firstSheet="9" activeTab="9"/>
  </bookViews>
  <sheets>
    <sheet name="Aspectos - Impactos" sheetId="1" state="hidden" r:id="rId1"/>
    <sheet name="matriz aspectos e impactos" sheetId="2" state="hidden" r:id="rId2"/>
    <sheet name="Significancia" sheetId="3" state="hidden" r:id="rId3"/>
    <sheet name="Analisis Normativo" sheetId="4" state="hidden" r:id="rId4"/>
    <sheet name="AGUA" sheetId="5" state="hidden" r:id="rId5"/>
    <sheet name="ENERGIA Y COMBUST" sheetId="6" state="hidden" r:id="rId6"/>
    <sheet name="PAPEL" sheetId="7" state="hidden" r:id="rId7"/>
    <sheet name="RESIDUOS" sheetId="8" state="hidden" r:id="rId8"/>
    <sheet name="LINEA BASE DE ASPECTOS AMB" sheetId="9" state="hidden" r:id="rId9"/>
    <sheet name="OBJETIVOS Y METAS" sheetId="10" r:id="rId10"/>
  </sheets>
  <externalReferences>
    <externalReference r:id="rId13"/>
  </externalReferences>
  <definedNames>
    <definedName name="_xlnm.Print_Area" localSheetId="9">'OBJETIVOS Y METAS'!$B$1:$R$51</definedName>
    <definedName name="_xlnm.Print_Titles" localSheetId="1">'matriz aspectos e impactos'!$6:$7</definedName>
  </definedNames>
  <calcPr fullCalcOnLoad="1"/>
</workbook>
</file>

<file path=xl/comments1.xml><?xml version="1.0" encoding="utf-8"?>
<comments xmlns="http://schemas.openxmlformats.org/spreadsheetml/2006/main">
  <authors>
    <author>mcubillos</author>
  </authors>
  <commentList>
    <comment ref="B18" authorId="0">
      <text>
        <r>
          <rPr>
            <b/>
            <sz val="8"/>
            <rFont val="Tahoma"/>
            <family val="2"/>
          </rPr>
          <t>Un residuo es peligroso cuando tiene componentes corrosivos; elementos reactivos, explosivos, tóxicos, inflamables, de riesgo biológico.</t>
        </r>
        <r>
          <rPr>
            <sz val="8"/>
            <rFont val="Tahoma"/>
            <family val="2"/>
          </rPr>
          <t xml:space="preserve">
</t>
        </r>
      </text>
    </comment>
    <comment ref="B19" authorId="0">
      <text>
        <r>
          <rPr>
            <b/>
            <sz val="8"/>
            <rFont val="Tahoma"/>
            <family val="2"/>
          </rPr>
          <t>Los residuos NO peligrosos pueden ser aprovechables y otros no aprovechables.</t>
        </r>
        <r>
          <rPr>
            <sz val="8"/>
            <rFont val="Tahoma"/>
            <family val="2"/>
          </rPr>
          <t xml:space="preserve">
</t>
        </r>
      </text>
    </comment>
  </commentList>
</comments>
</file>

<file path=xl/comments2.xml><?xml version="1.0" encoding="utf-8"?>
<comments xmlns="http://schemas.openxmlformats.org/spreadsheetml/2006/main">
  <authors>
    <author>mcubillos</author>
  </authors>
  <commentList>
    <comment ref="T6" authorId="0">
      <text>
        <r>
          <rPr>
            <b/>
            <sz val="8"/>
            <rFont val="Tahoma"/>
            <family val="2"/>
          </rPr>
          <t>NTC14001 A.3.A Aspectos Ambientales: ..No hay un único método para determinar los aspectos ambientales significativos, sin embargo el método debería incluir criterios ambientales, problemas legales e inquietudes de partes interesadas internas y externas.</t>
        </r>
        <r>
          <rPr>
            <sz val="8"/>
            <rFont val="Tahoma"/>
            <family val="2"/>
          </rPr>
          <t xml:space="preserve">
</t>
        </r>
      </text>
    </comment>
  </commentList>
</comments>
</file>

<file path=xl/comments6.xml><?xml version="1.0" encoding="utf-8"?>
<comments xmlns="http://schemas.openxmlformats.org/spreadsheetml/2006/main">
  <authors>
    <author>mcubillos</author>
  </authors>
  <commentList>
    <comment ref="E23" authorId="0">
      <text>
        <r>
          <rPr>
            <b/>
            <sz val="8"/>
            <rFont val="Tahoma"/>
            <family val="2"/>
          </rPr>
          <t>Multiplicar la cantidad de litros consumidos por el factor de conversión y las emisiones se dan en Kg</t>
        </r>
        <r>
          <rPr>
            <sz val="8"/>
            <rFont val="Tahoma"/>
            <family val="2"/>
          </rPr>
          <t xml:space="preserve">
</t>
        </r>
      </text>
    </comment>
    <comment ref="B38" authorId="0">
      <text>
        <r>
          <rPr>
            <b/>
            <sz val="8"/>
            <rFont val="Tahoma"/>
            <family val="2"/>
          </rPr>
          <t>Litros</t>
        </r>
        <r>
          <rPr>
            <sz val="8"/>
            <rFont val="Tahoma"/>
            <family val="2"/>
          </rPr>
          <t xml:space="preserve">
</t>
        </r>
      </text>
    </comment>
  </commentList>
</comments>
</file>

<file path=xl/comments7.xml><?xml version="1.0" encoding="utf-8"?>
<comments xmlns="http://schemas.openxmlformats.org/spreadsheetml/2006/main">
  <authors>
    <author>Administrador</author>
  </authors>
  <commentList>
    <comment ref="A8" authorId="0">
      <text>
        <r>
          <rPr>
            <b/>
            <sz val="8"/>
            <rFont val="Tahoma"/>
            <family val="2"/>
          </rPr>
          <t>Este dato de 2008 se incrementó dado que las 44 resmas responden a la compra de formas continuas que se hace cada 2 años pero el consumo promedio es de 1500 resmas</t>
        </r>
        <r>
          <rPr>
            <sz val="8"/>
            <rFont val="Tahoma"/>
            <family val="2"/>
          </rPr>
          <t xml:space="preserve">
</t>
        </r>
      </text>
    </comment>
  </commentList>
</comments>
</file>

<file path=xl/sharedStrings.xml><?xml version="1.0" encoding="utf-8"?>
<sst xmlns="http://schemas.openxmlformats.org/spreadsheetml/2006/main" count="978" uniqueCount="534">
  <si>
    <t>Se crea e implementa el Comparendo Ambiental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t>
  </si>
  <si>
    <t>Ley 9 de 1979</t>
  </si>
  <si>
    <t>Por la cual se dictan medidas sanitarias.</t>
  </si>
  <si>
    <t>Art. 10/22</t>
  </si>
  <si>
    <t>Manejo de residuos sólidos y líquidos.</t>
  </si>
  <si>
    <t xml:space="preserve">Código nacional de los recursos naturales renovables RNR y no renovables y de protección al medio ambiente. El ambiente es patrimonio común, el estado y los particulares deben participar en su preservación y manejo. Regula el manejo de los RNR , la defensa del ambiente y sus elementos. </t>
  </si>
  <si>
    <t>Decreto ley 2811 de 1.974</t>
  </si>
  <si>
    <t>Ley 99 de 1993</t>
  </si>
  <si>
    <t>Crea el Ministerio del Medio Ambiente y Organiza el Sistema Nacional Ambiental (SINA). Reforma el sector Público encargado de la gestión ambiental. Organiza el sistema Nacional Ambiental y exige la Planificación de la gestión ambiental de proyectos</t>
  </si>
  <si>
    <t>Autoridad Ambiental</t>
  </si>
  <si>
    <t xml:space="preserve">Decreto 02 de 1982 </t>
  </si>
  <si>
    <t>Art. 75</t>
  </si>
  <si>
    <t>Prevención de la contaminación atmosférica</t>
  </si>
  <si>
    <t>Resolución 005 de 1996</t>
  </si>
  <si>
    <t xml:space="preserve">Decreto 1594 de 1984 </t>
  </si>
  <si>
    <t>Art. 60 a 71
 Art. 72 a 97</t>
  </si>
  <si>
    <t>Normas de vertimientos de residuos líquidos 
Vertimiento de resiudos líiquidos. 
Normas de vertimientos.</t>
  </si>
  <si>
    <t>Decreto 3102 de 1997</t>
  </si>
  <si>
    <t xml:space="preserve">Art. 6 </t>
  </si>
  <si>
    <t>Instalación de equipos de bajo consumo de agua.
Todos los usuarios pertenecientes al sector oficial, están obligados a remplazar antes del 1º de julio de 1999, los equipos, sistemas e implementos  de alto consumo de agua, por los de bajo consumo.</t>
  </si>
  <si>
    <t>Reglamenta niveles permisibles de emisión de contaminantes por fuentes móviles.</t>
  </si>
  <si>
    <t>Normas para la protección y control de la calidad del aire.</t>
  </si>
  <si>
    <t>Resolución 2309 de 1986</t>
  </si>
  <si>
    <t>Reglamenta el manejo de residuos peligrosos, en cuanto al permiso de transporte y plan de contingencia y el almacenamiento, transporte y disposición de los mismos.</t>
  </si>
  <si>
    <t>NIVEL DE SIGNIFICANCIA</t>
  </si>
  <si>
    <t>S=1</t>
  </si>
  <si>
    <t>BAJO</t>
  </si>
  <si>
    <t>S=2</t>
  </si>
  <si>
    <t>MEDIO</t>
  </si>
  <si>
    <t>2 &lt;  S ≤ 9</t>
  </si>
  <si>
    <t>ALTO</t>
  </si>
  <si>
    <t>CONSUMO</t>
  </si>
  <si>
    <t xml:space="preserve">EVALUACIÓN DE CONSUMOS </t>
  </si>
  <si>
    <t>CRITERIOS DE VALORACIÓN</t>
  </si>
  <si>
    <t>1 PUNTO</t>
  </si>
  <si>
    <t>4 PUNTOS</t>
  </si>
  <si>
    <t>9 PUNTOS</t>
  </si>
  <si>
    <t>Productos de Aseo y Limpieza</t>
  </si>
  <si>
    <t>INSUMOS PELIGROSOS</t>
  </si>
  <si>
    <t>ENERGÍA</t>
  </si>
  <si>
    <t>INSUMOS NO PELIGROSOS</t>
  </si>
  <si>
    <t xml:space="preserve">Otros Insumos y materiales (Pasta para soldar, pegante) </t>
  </si>
  <si>
    <t>INCREMENTO</t>
  </si>
  <si>
    <t>DISMINUCIÓN</t>
  </si>
  <si>
    <t>Toner y cintas para impresoras.</t>
  </si>
  <si>
    <t xml:space="preserve">Papel </t>
  </si>
  <si>
    <t xml:space="preserve">Utiles de Escritorio y Oficina </t>
  </si>
  <si>
    <t>Combustibles, Lubricantes</t>
  </si>
  <si>
    <t>Llantas</t>
  </si>
  <si>
    <t>Otros Insumos y materiales (Bombillos, tubos iluminación, balastros y otros artículos eléctricos)</t>
  </si>
  <si>
    <t>RECURSOS NATURALES</t>
  </si>
  <si>
    <t xml:space="preserve">Decreto 1737 del 21 de agosto de 1998, </t>
  </si>
  <si>
    <t>Capítulo III</t>
  </si>
  <si>
    <t>Por el cual se expiden medidas de austeridad y eficiencia y se someten a condiciones especiales la asunción de compromisos por parte de las entidades públicas que manejan recursos del tesoro público.</t>
  </si>
  <si>
    <t>SI</t>
  </si>
  <si>
    <t>NO</t>
  </si>
  <si>
    <t>CONSUMO DE PAPEL</t>
  </si>
  <si>
    <t>RESMAS DE PAPEL ADQUIRIDO POR AÑO</t>
  </si>
  <si>
    <t>COSTO TOTAL</t>
  </si>
  <si>
    <t>USO TOTAL DE PAPEL (Resmas por persona por año)</t>
  </si>
  <si>
    <t>COSTO
 (Por persona por año)</t>
  </si>
  <si>
    <t>GENERACIÓN DE RESIDUOS</t>
  </si>
  <si>
    <t>Peligrosos</t>
  </si>
  <si>
    <r>
      <t xml:space="preserve">Generación de residuos </t>
    </r>
    <r>
      <rPr>
        <u val="single"/>
        <sz val="10"/>
        <rFont val="Calibri"/>
        <family val="2"/>
      </rPr>
      <t>NO</t>
    </r>
    <r>
      <rPr>
        <sz val="10"/>
        <rFont val="Calibri"/>
        <family val="2"/>
      </rPr>
      <t xml:space="preserve"> peligrosos
Asimilables a urbanos (Residuos de oficina, basura orgánica)</t>
    </r>
  </si>
  <si>
    <t>NO Peligrosos
Asimilables a urbanos (Residuos de oficina, basura orgánica)</t>
  </si>
  <si>
    <t>FECHA</t>
  </si>
  <si>
    <t>RESPONSABLE DE LA COMPRA DE PAPEL</t>
  </si>
  <si>
    <t>COSTO ACTUAL POR LA COMPRA DE PAPEL</t>
  </si>
  <si>
    <t>% DE PAPEL CON CONTENIDO RECICLADO</t>
  </si>
  <si>
    <t>ELIMINACIÓN TOTAL DE RESIDUOS AL AÑO (KG)</t>
  </si>
  <si>
    <t>COSTO DE ELIMINACIÓN DE RESIDUOS
 (Por persona por año)</t>
  </si>
  <si>
    <t>ASPECTO AMBIENTAL: CONSUMO DE PAPEL</t>
  </si>
  <si>
    <t>ASPECTO AMBIENTAL: GENERACIÓN DE RESIDUOS</t>
  </si>
  <si>
    <t xml:space="preserve">ÁREA RESPONSABLE </t>
  </si>
  <si>
    <t>NIVEL DE GENERACIÓN DE RESIDUOS (KG/ PERSONA POR AÑO)</t>
  </si>
  <si>
    <t>COSTO ACTUAL POR RECOLECCIÓN (KG/AÑO)</t>
  </si>
  <si>
    <t>SEPARACIÓN EN LA FUENTE (SI/NO)</t>
  </si>
  <si>
    <t>% DE RECICLAJE (PAPEL, CARTUCHOS IMPRESORA)</t>
  </si>
  <si>
    <t>TASA DE RECICLAJE</t>
  </si>
  <si>
    <t>RESIDUOS RECICLADOS (KG/AÑO)</t>
  </si>
  <si>
    <t>CONSUMO DE AGUA</t>
  </si>
  <si>
    <r>
      <t>CONSUMO ANUAL DE AGUA (m</t>
    </r>
    <r>
      <rPr>
        <vertAlign val="superscript"/>
        <sz val="10"/>
        <rFont val="Calibri"/>
        <family val="2"/>
      </rPr>
      <t>3</t>
    </r>
    <r>
      <rPr>
        <sz val="10"/>
        <rFont val="Calibri"/>
        <family val="2"/>
      </rPr>
      <t>)</t>
    </r>
  </si>
  <si>
    <t>CONSUMO DE AGUA POR PERSONA
(m3 por persona por año)</t>
  </si>
  <si>
    <t>COSTO ANUAL DE AGUA (m3)</t>
  </si>
  <si>
    <t>COSTO POR PERSONA
 ($ al año por persona)</t>
  </si>
  <si>
    <t>ASPECTO AMBIENTAL: CONSUMO DE AGUA</t>
  </si>
  <si>
    <r>
      <t>NIVEL DE CONSUMO DE AGUA POR PERSONA (m</t>
    </r>
    <r>
      <rPr>
        <b/>
        <vertAlign val="superscript"/>
        <sz val="10"/>
        <color indexed="12"/>
        <rFont val="Calibri"/>
        <family val="2"/>
      </rPr>
      <t>3</t>
    </r>
    <r>
      <rPr>
        <b/>
        <sz val="10"/>
        <color indexed="12"/>
        <rFont val="Calibri"/>
        <family val="2"/>
      </rPr>
      <t xml:space="preserve"> por persona/año)</t>
    </r>
  </si>
  <si>
    <t>COSTO ACTUAL POR CONSUMO DE AGUA ($ por persona/año)</t>
  </si>
  <si>
    <t>CONSUMO DE ENERGÍA</t>
  </si>
  <si>
    <t>CONSUMO ANUAL DE ENERGÍA (Kwh)</t>
  </si>
  <si>
    <t>COSTO ANUAL DE ENERGÍA (Kwh)</t>
  </si>
  <si>
    <r>
      <t>Área (m</t>
    </r>
    <r>
      <rPr>
        <vertAlign val="superscript"/>
        <sz val="10"/>
        <rFont val="Calibri"/>
        <family val="2"/>
      </rPr>
      <t>2</t>
    </r>
    <r>
      <rPr>
        <sz val="10"/>
        <rFont val="Calibri"/>
        <family val="2"/>
      </rPr>
      <t>)</t>
    </r>
  </si>
  <si>
    <t>CONSUMO DE COMBUSTIBLES FÓSILES</t>
  </si>
  <si>
    <t>COSTO TOTAL CONSUMO COMBUSTIBLES ($ Por Vehículo)</t>
  </si>
  <si>
    <t>NIVEL DE CONSUMO DE ENERGÍA (Kwh/año)</t>
  </si>
  <si>
    <t>COSTO ACTUAL POR CONSUMO DE ENERGÍA ($ por Kwh/año)</t>
  </si>
  <si>
    <t>ASPECTO AMBIENTAL: CONSUMO DE COMBUSTIBLES FÓSILES</t>
  </si>
  <si>
    <t>FACTOR DE CONVERSIÓN</t>
  </si>
  <si>
    <t>Gasolina</t>
  </si>
  <si>
    <t>Diesel</t>
  </si>
  <si>
    <r>
      <t>NIVEL DE EMISIONES (CO</t>
    </r>
    <r>
      <rPr>
        <b/>
        <vertAlign val="superscript"/>
        <sz val="10"/>
        <color indexed="12"/>
        <rFont val="Calibri"/>
        <family val="2"/>
      </rPr>
      <t>2</t>
    </r>
    <r>
      <rPr>
        <b/>
        <sz val="10"/>
        <color indexed="12"/>
        <rFont val="Calibri"/>
        <family val="2"/>
      </rPr>
      <t>/Vehículo)</t>
    </r>
  </si>
  <si>
    <t>CONCEPTO</t>
  </si>
  <si>
    <t>ELIMINACIÓN TOTAL DE RESIDUOS AL AÑO (M3)</t>
  </si>
  <si>
    <t>RESIDUOS POR PERSONA (M3/AÑO)</t>
  </si>
  <si>
    <t>COSTO
 (M3/AÑO)</t>
  </si>
  <si>
    <t>CONSUMO DE ALCANTARILLADO</t>
  </si>
  <si>
    <r>
      <t>CONSUMO ANUAL DE ALCANTARILLADO (m</t>
    </r>
    <r>
      <rPr>
        <vertAlign val="superscript"/>
        <sz val="10"/>
        <rFont val="Calibri"/>
        <family val="2"/>
      </rPr>
      <t>3</t>
    </r>
    <r>
      <rPr>
        <sz val="10"/>
        <rFont val="Calibri"/>
        <family val="2"/>
      </rPr>
      <t>)</t>
    </r>
  </si>
  <si>
    <t>COSTO ANUAL DE ALCANTARILLADO(m3)</t>
  </si>
  <si>
    <t>PERSONAL Y VISITANTES</t>
  </si>
  <si>
    <r>
      <t>CONSUMO DE ENERGÍA
(kwh por m</t>
    </r>
    <r>
      <rPr>
        <vertAlign val="superscript"/>
        <sz val="10"/>
        <rFont val="Calibri"/>
        <family val="2"/>
      </rPr>
      <t>2</t>
    </r>
    <r>
      <rPr>
        <sz val="10"/>
        <rFont val="Calibri"/>
        <family val="2"/>
      </rPr>
      <t xml:space="preserve"> al año)</t>
    </r>
  </si>
  <si>
    <t>COSTO TOTAL ENERGÍA
 ($ por KWH)</t>
  </si>
  <si>
    <t>PERSONAL</t>
  </si>
  <si>
    <t>PERSONAL DAFP</t>
  </si>
  <si>
    <t>GENERACIÓN DE RESIDUOS SÓLIDOS</t>
  </si>
  <si>
    <t>COSTO DE RECOLECCIÓN DE BASURAS</t>
  </si>
  <si>
    <t>1 galon=</t>
  </si>
  <si>
    <t>MARCA</t>
  </si>
  <si>
    <t>PLACA</t>
  </si>
  <si>
    <t>Mazda 323</t>
  </si>
  <si>
    <t>OIL 406</t>
  </si>
  <si>
    <t>Renault R9</t>
  </si>
  <si>
    <t>OIL 249</t>
  </si>
  <si>
    <t>Chevrolet</t>
  </si>
  <si>
    <t>IAN 96M</t>
  </si>
  <si>
    <t>OBG 002</t>
  </si>
  <si>
    <t>OBG 000</t>
  </si>
  <si>
    <t>Toyota</t>
  </si>
  <si>
    <t>BSE 177</t>
  </si>
  <si>
    <t>Mazda 626</t>
  </si>
  <si>
    <t>CIJ 528</t>
  </si>
  <si>
    <t>NISSAN TII DA</t>
  </si>
  <si>
    <t>CVT 044</t>
  </si>
  <si>
    <t>VALOR TOTAL$</t>
  </si>
  <si>
    <t>GALONES CONSUMIDOS</t>
  </si>
  <si>
    <t>KLM * GALON</t>
  </si>
  <si>
    <t>KM/GALON</t>
  </si>
  <si>
    <t>2008 TOTAL KILOMETROS</t>
  </si>
  <si>
    <t>GALONES CONSUMIDOS POR AÑO</t>
  </si>
  <si>
    <t>TOTALES</t>
  </si>
  <si>
    <t>AÑO 2008</t>
  </si>
  <si>
    <t>2009 TOTAL KILOM</t>
  </si>
  <si>
    <t>AÑO 2009</t>
  </si>
  <si>
    <t>LITROS POR AÑO</t>
  </si>
  <si>
    <t>CONSUMO ANUAL DE COMBUSTIBLES (Litros)</t>
  </si>
  <si>
    <r>
      <t>TOTAL EMISIONES POR VEHÍCULO CO</t>
    </r>
    <r>
      <rPr>
        <vertAlign val="superscript"/>
        <sz val="10"/>
        <rFont val="Calibri"/>
        <family val="2"/>
      </rPr>
      <t>2</t>
    </r>
  </si>
  <si>
    <t>0.25</t>
  </si>
  <si>
    <t>0.62</t>
  </si>
  <si>
    <t>** Emisión correspondiente a NOx + HC</t>
  </si>
  <si>
    <t>TABLA No. 2 (RESOLUCIÓN 005 DE 1996)</t>
  </si>
  <si>
    <t xml:space="preserve">CATEGORÍA DE VEHÍCULO </t>
  </si>
  <si>
    <t xml:space="preserve">EMISIONES PERMISIBLES (gr/Km) </t>
  </si>
  <si>
    <t xml:space="preserve">CO </t>
  </si>
  <si>
    <t xml:space="preserve">HC </t>
  </si>
  <si>
    <t xml:space="preserve">NOx </t>
  </si>
  <si>
    <t xml:space="preserve">VEHÍCULO LIVIANO </t>
  </si>
  <si>
    <t xml:space="preserve">2.10 </t>
  </si>
  <si>
    <t xml:space="preserve">VEHÍCULO MEDIANO </t>
  </si>
  <si>
    <t xml:space="preserve">11.2 </t>
  </si>
  <si>
    <t xml:space="preserve">1.05 </t>
  </si>
  <si>
    <t xml:space="preserve">1.43 </t>
  </si>
  <si>
    <t xml:space="preserve">VEHÍCULO PESADO* </t>
  </si>
  <si>
    <t xml:space="preserve">25.0 </t>
  </si>
  <si>
    <t xml:space="preserve">10.0** </t>
  </si>
  <si>
    <t xml:space="preserve">* Emisión en gramos/caballos de fuerza-hora </t>
  </si>
  <si>
    <r>
      <t xml:space="preserve">NORMAS DE EMISIÓN DE FUENTES MÓVILES A GASOLINA IMPORTADAS A PARTIR DEL AÑO MODELO 1997 </t>
    </r>
    <r>
      <rPr>
        <sz val="9"/>
        <color indexed="9"/>
        <rFont val="Calibri"/>
        <family val="2"/>
      </rPr>
      <t xml:space="preserve">AÑO MODELO </t>
    </r>
  </si>
  <si>
    <t>OBJETIVO</t>
  </si>
  <si>
    <t>META</t>
  </si>
  <si>
    <t>Gestión Administrativa</t>
  </si>
  <si>
    <t>CANTIDAD DE PAPEL UTILIZADO EN EL AÑO</t>
  </si>
  <si>
    <t>1500 RESMAS - año 2009</t>
  </si>
  <si>
    <t>12,972,000 en el año 2009</t>
  </si>
  <si>
    <t xml:space="preserve">Comité  Técnico Ambiental - Gestión Administrativa </t>
  </si>
  <si>
    <t>0,04 m3/año</t>
  </si>
  <si>
    <t xml:space="preserve">NO SE REALIZA </t>
  </si>
  <si>
    <t xml:space="preserve">6,61 m3 / año </t>
  </si>
  <si>
    <t>ASPECTO AMBIENTAL: CONSUMO DE ENERGÍA</t>
  </si>
  <si>
    <t>76,499,670</t>
  </si>
  <si>
    <t>NIVEL DE CONSUMO DE COMBUSTIBLES (Galones/Año)</t>
  </si>
  <si>
    <t xml:space="preserve">COSTO ACTUAL POR CONSUMO DE COMBUSTIBLES </t>
  </si>
  <si>
    <t xml:space="preserve">ASPECTO AMBIENTAL: CONSUMO DE INSUMOS PELIGROSOS Y GENERACIÓN DE RESIDUOS PELIGROSOS </t>
  </si>
  <si>
    <t xml:space="preserve">Consumo anual de Productos de aseo, llantas, bombillos, tubos de iluminación, soldaduras, pegantes, thiner, etc. </t>
  </si>
  <si>
    <t xml:space="preserve">Costo manejo o disposición final              </t>
  </si>
  <si>
    <t xml:space="preserve">Ahorro de energía </t>
  </si>
  <si>
    <t xml:space="preserve">Comité Técnico Ambiental - Gestion Administrativa </t>
  </si>
  <si>
    <t>Comité Técnico Ambiental - Gestión Administrativa</t>
  </si>
  <si>
    <t xml:space="preserve">Comité Técnico Ambiental - Gestión Administrativa </t>
  </si>
  <si>
    <t>Decreto 1713 de 2002</t>
  </si>
  <si>
    <t>Art. 15 a 21
Art. 125</t>
  </si>
  <si>
    <t>Por el cual se reglamenta la Gestión Integral de Residuo sólidos.</t>
  </si>
  <si>
    <t>Decreto 4741 de 2005</t>
  </si>
  <si>
    <t>Art. 10 y 11</t>
  </si>
  <si>
    <t>Por el cual se reglamenta la prevención y el manejo de los residuos o desechos peligrosos generados en el marco de la gestión integral.</t>
  </si>
  <si>
    <t>Art. 2 y Art. 14</t>
  </si>
  <si>
    <t>Ley 373 de 19997</t>
  </si>
  <si>
    <t>Por la cual se establece el programa para el uso eficiente y ahorro del agua.</t>
  </si>
  <si>
    <t>Art. 4 y 7</t>
  </si>
  <si>
    <t>Art. 117</t>
  </si>
  <si>
    <t>1.1 Revisión del estado y funcionamiento de los grifos y ductos del agua (posibles fugas).</t>
  </si>
  <si>
    <t>1.1 Revisión del estado y funcionamiento de las luminarias y tableros de control de energía (tacos).</t>
  </si>
  <si>
    <t xml:space="preserve">1.2 Realizar el mantenimiento preventivo y reposición oportuna a los sistemas de iluminación. </t>
  </si>
  <si>
    <t>Por la cual se especifican los requisitos técnicos que deben tener las fuentes lumínicas de alta eficacia usadas en sedes de entidades públicas</t>
  </si>
  <si>
    <t>Resolución 180606 de 2008</t>
  </si>
  <si>
    <t>Ministerio de Minas y Energía</t>
  </si>
  <si>
    <t>Cuadros Estadísticos</t>
  </si>
  <si>
    <t>Oficio de medidas tomadas y control de consumo</t>
  </si>
  <si>
    <t>Todos contribuimos</t>
  </si>
  <si>
    <t>ANEXO 3 .CODIFICACIÓN DE ASPECTOS E IMPACTOS</t>
  </si>
  <si>
    <t>ANEXO 4. ASPECTOS E IMPACTOS POR PROCESOS</t>
  </si>
  <si>
    <t>ANEXO 5 NIVEL DE SIGNIFICANCIA</t>
  </si>
  <si>
    <t>ANEXO 6. CONSUMO DE AGUA Y SERVICIO ALCANTARILLADO</t>
  </si>
  <si>
    <t>ANEXO 7 CONSUMO DE ENERGIA Y COMBUSTIBLES FOSILES</t>
  </si>
  <si>
    <t>ANEXO 8 CONSUMO DE PAPEL</t>
  </si>
  <si>
    <t>ANEXO 9. GENERACIÓN DE RESIDUOS SOLIDOS</t>
  </si>
  <si>
    <t>RESPONSABLES</t>
  </si>
  <si>
    <t>ESTRATEGIAS</t>
  </si>
  <si>
    <t>PUNTO DE CONTROL</t>
  </si>
  <si>
    <t xml:space="preserve"> CONSUMO DE AGUA</t>
  </si>
  <si>
    <t>ASPECTOS E IMPACTOS AMBIENTALES</t>
  </si>
  <si>
    <t>ACTIVIDAD</t>
  </si>
  <si>
    <t>CONDICIÓN DE OPERACIÓN</t>
  </si>
  <si>
    <t>NOMBRE</t>
  </si>
  <si>
    <t>DESCRIPCIÓN</t>
  </si>
  <si>
    <t>ASPECTO</t>
  </si>
  <si>
    <t>IMPACTO</t>
  </si>
  <si>
    <t>TIPO</t>
  </si>
  <si>
    <t>SIGNIFICANCIA</t>
  </si>
  <si>
    <t>FORMULACIÓN</t>
  </si>
  <si>
    <t>INSTRUMENTALIZACIÓN</t>
  </si>
  <si>
    <t>DIFUSIÓN</t>
  </si>
  <si>
    <t>ASESORIA</t>
  </si>
  <si>
    <t>PROCESOS MISIONALES</t>
  </si>
  <si>
    <t>PROCESOS DE APOYO</t>
  </si>
  <si>
    <t>G. TALENTO HUMANO</t>
  </si>
  <si>
    <t>G. FINANCIERA</t>
  </si>
  <si>
    <t>G. ADMINISTRATIVA</t>
  </si>
  <si>
    <t>G. DOCUMENTAL</t>
  </si>
  <si>
    <t>ADMÓN TECNOLOGÍA</t>
  </si>
  <si>
    <t>APOYO Y REP.JUDICIAL</t>
  </si>
  <si>
    <t>MEDICIÓN Y ANÁLISIS</t>
  </si>
  <si>
    <t>DIRECCIONAMIENTO ESTR.</t>
  </si>
  <si>
    <t>RP</t>
  </si>
  <si>
    <t>E</t>
  </si>
  <si>
    <t>Reuniones para planeación estratégica anual de la entidad.</t>
  </si>
  <si>
    <t>X</t>
  </si>
  <si>
    <t>Reuniones generales por área.</t>
  </si>
  <si>
    <t>Cafetería (Elaboración)</t>
  </si>
  <si>
    <t>Área de descanso y alimentación de los Funcionarios</t>
  </si>
  <si>
    <t>Transporte (Parqueaderos)</t>
  </si>
  <si>
    <t>Área de servicios generales por piso (Mini Cocina)</t>
  </si>
  <si>
    <t>Baterías de baños por piso.</t>
  </si>
  <si>
    <t>Área de fotocopiado</t>
  </si>
  <si>
    <t>Cambio de luminarias</t>
  </si>
  <si>
    <t>Auditorio</t>
  </si>
  <si>
    <t>Aseo/ Limpieza de instalaciones</t>
  </si>
  <si>
    <t>Lavado de carros.</t>
  </si>
  <si>
    <t>Transporte (Uso de los vehículos de la entidad)</t>
  </si>
  <si>
    <t>Bodega de materiales para mantenimientos generales.</t>
  </si>
  <si>
    <t>Normal</t>
  </si>
  <si>
    <t xml:space="preserve">CODIFICACIÓN DE ASPECTOS E IMPACTOS AMBIENTALES </t>
  </si>
  <si>
    <t>ASPECTO AMBIENTAL</t>
  </si>
  <si>
    <t>CODIGO</t>
  </si>
  <si>
    <t>IMPACTO AMBIENTAL</t>
  </si>
  <si>
    <t>CONSUMOS</t>
  </si>
  <si>
    <t>RN</t>
  </si>
  <si>
    <t>Reducción del recurso natural</t>
  </si>
  <si>
    <t>Negativo</t>
  </si>
  <si>
    <t>INP</t>
  </si>
  <si>
    <t>IP</t>
  </si>
  <si>
    <t>AGUA</t>
  </si>
  <si>
    <t>Vertimiento de aguas residuales Domésticas.</t>
  </si>
  <si>
    <t>Contaminación del agua</t>
  </si>
  <si>
    <t>Aumento en la demanda de recursos.</t>
  </si>
  <si>
    <t xml:space="preserve">R </t>
  </si>
  <si>
    <t>Recirculación del agua</t>
  </si>
  <si>
    <t>Aprovechamiento del recurso.</t>
  </si>
  <si>
    <t>Positivo</t>
  </si>
  <si>
    <t>ARI</t>
  </si>
  <si>
    <t>ARD</t>
  </si>
  <si>
    <t>Vertimiento de aguas residuales Industriales.</t>
  </si>
  <si>
    <t>AIRE</t>
  </si>
  <si>
    <t>Emisiones atmosféricas Gases (CO2, Sox, Nox, CH4).</t>
  </si>
  <si>
    <t>Contaminación del aire.</t>
  </si>
  <si>
    <t>Uso de sustancias agotadoras de la capa de ozono (Freones: CFC, HCFC, otros)</t>
  </si>
  <si>
    <t>OZ</t>
  </si>
  <si>
    <t>Afectación de la capa de ozono</t>
  </si>
  <si>
    <t>RESIDUOS</t>
  </si>
  <si>
    <t>Generación de residuos peligrosos</t>
  </si>
  <si>
    <t>Aumento de residuos peligrosos a disponer</t>
  </si>
  <si>
    <t>RNP</t>
  </si>
  <si>
    <t>Aumento de residuos NO peligrosos a disponer</t>
  </si>
  <si>
    <t>Aprovechamiento de residuos (Reciclaje, Reutilización, Reducción)</t>
  </si>
  <si>
    <t>RC</t>
  </si>
  <si>
    <t>Disminución de residuos a disponer</t>
  </si>
  <si>
    <t>VISUAL Y OTROS</t>
  </si>
  <si>
    <t>Uso de publicidad exterior visual</t>
  </si>
  <si>
    <t>Contaminación visual</t>
  </si>
  <si>
    <t>PE</t>
  </si>
  <si>
    <t>Falta de orden y aseo en áreas exteriores</t>
  </si>
  <si>
    <t>AE</t>
  </si>
  <si>
    <t>Mantenimiento del paisaje y urbanismo.</t>
  </si>
  <si>
    <t>Mejoramiento visual</t>
  </si>
  <si>
    <t>MPU</t>
  </si>
  <si>
    <t>Ocupación de espacio público</t>
  </si>
  <si>
    <t>Afectación a la comunidad</t>
  </si>
  <si>
    <t>OEP</t>
  </si>
  <si>
    <t>Consumo de energía para funcionamiento de computadores y servidor de red.</t>
  </si>
  <si>
    <t>Consumo de toner para la impresión final de los comunicados al usuario o parte interesada.</t>
  </si>
  <si>
    <t>1. Mantenimiento en óptimas condiciones de iluminación y en buen estado la infraestructura eléctrica de la entidad.</t>
  </si>
  <si>
    <t>Consumo de mayor cantidad de papel debido al análisis general de los procesos.</t>
  </si>
  <si>
    <t>Consumo de mayor cantidad de toner para impresiones.</t>
  </si>
  <si>
    <t>Consumo de papel para la impresión final de los comunicados al usuario o parte interesada.</t>
  </si>
  <si>
    <t>CP</t>
  </si>
  <si>
    <t>Consumo de Alimentos Perecederos: Café, Té, Chocolate, harinas, otros alimentos en general)</t>
  </si>
  <si>
    <t>Consumo de alimentos para refrigerio.</t>
  </si>
  <si>
    <t>Consumo de energía para funcionamiento de computador, y Oficinas.</t>
  </si>
  <si>
    <t>PROPIA</t>
  </si>
  <si>
    <t>ACTIVIDADES 
PROPIAS O CONTRATADAS</t>
  </si>
  <si>
    <t>CONTRATADA</t>
  </si>
  <si>
    <t>Mantenimiento General (Tareas específicas requeridas por los funcionarios para pequeñas reparaciones locativas)</t>
  </si>
  <si>
    <t>Consumo de soldadura de punto con cautin; pegantes; cintas aislantes.</t>
  </si>
  <si>
    <t>Consumo de insumos (Peligrosos): Toner, Detergentes, Productos químicos, Combustibles, Pegantes, Limpiadores, Cloro, soldadura).</t>
  </si>
  <si>
    <t>Consumo de energía para funcionamiento del microondas en las áreas detinadas como zonas de alimentación.</t>
  </si>
  <si>
    <t>Residuos generados por el consumo de alimentos de los funcionarios que hacen uso de las zonas de alimentación.</t>
  </si>
  <si>
    <t>Consumo de agua para el lavado de utensilios de cocina.</t>
  </si>
  <si>
    <t>Consumo de agua para el lavado del parqueadero 2 veces al mes.</t>
  </si>
  <si>
    <t>Emisiones provenientes del uso de los vehículos por parte de la Dirección, Subdirección, los 4 directores técnicos y las actividades propias de mensajería.</t>
  </si>
  <si>
    <t>Consumo de energía para funcionamiento de la cafetera de cada piso y el espacio propio de cada mini cocina.</t>
  </si>
  <si>
    <t>Consumo de insumos (no peligrosos): Papel, insumos de oficina, elementos aseo personal, insumos básicos de ferreteria)</t>
  </si>
  <si>
    <t>Consumo de energía para funcionamiento del secador de manos y del espacio físico de los baños.</t>
  </si>
  <si>
    <t>Consumo de agua para sisternas y lavamanos.</t>
  </si>
  <si>
    <t>Consumo de jabón líquido de los dispensadores.</t>
  </si>
  <si>
    <t>Consumo de energía para funcionamiento de la copiadora y fotocopiadoras.</t>
  </si>
  <si>
    <t>Residuos generados por el papel que queda después de pruebas o errores en el copiado de documentos.</t>
  </si>
  <si>
    <t>Respuestas a comunicados internos y externos.</t>
  </si>
  <si>
    <t>Realización de eventos en las instalaciones de la entidad.</t>
  </si>
  <si>
    <t>Consumo de energía para funcionamiento de computador, Videobeam, aire acondicionado, luces del auditorio y sonido.</t>
  </si>
  <si>
    <t>Consumo de papel para listas de asistencia, evaluación y talleres.</t>
  </si>
  <si>
    <t>Residuos generados por el consumo de alimentos.</t>
  </si>
  <si>
    <t>Consumo de detergentes y blanqueadores para lavado de baños y utensilios de cocina.</t>
  </si>
  <si>
    <t>Consumo de agua para mantenimiento y uso de baterías sanitarias y lavado de utensilios de cocina.</t>
  </si>
  <si>
    <t>Vertimientos por lavado y uso de baños, lavado de utensilios de cocina.</t>
  </si>
  <si>
    <t>Consumo de energía para los computadores donde se prepara el material de apoyo (presentaciones, talleres)</t>
  </si>
  <si>
    <t>Consumo de papel para listas de asistencia y actas.</t>
  </si>
  <si>
    <t>Capacitaciones, Encuentros, Foros, Congresos, Talleres, Conferencias realizadas  por fuera de las instalaciones de la entidad.</t>
  </si>
  <si>
    <t>Consumo de energía para las máquinas de lavado.</t>
  </si>
  <si>
    <t>Generación de agua contaminada con barros, aceites, gasolina, otros lubricantes y detergentes</t>
  </si>
  <si>
    <t>Mantenimiento de los vehículos de la entidad.</t>
  </si>
  <si>
    <t>Consumo de recursos naturales: Agua, energía, petroleo y sus derivados, madera, arena, grava.</t>
  </si>
  <si>
    <t>Consumo de combustibles, lubricantes y llantas para los vehículos.</t>
  </si>
  <si>
    <t>Residuos provenientes del mantenimiento de los vehículos (Llantas, baterías)</t>
  </si>
  <si>
    <t>Residuos producto del cambio de toner e insumos por mantenimiento.</t>
  </si>
  <si>
    <t>Mantenimiento (Instalaciones Físicas, hidrosanitarias, sistema eléctrico, cableado estructurado, sonido ambiental, detectores de incendios)</t>
  </si>
  <si>
    <t>Mantenimiento y recarga de extintores.</t>
  </si>
  <si>
    <t>Mantenimiento de equipos eléctricos y electrónicos.</t>
  </si>
  <si>
    <t>Consumo de energía y agua para los mantenimientos realizados.</t>
  </si>
  <si>
    <t>Residuos generados por el mantenimiento de la planta eléctrica, sistemas eléctricos.</t>
  </si>
  <si>
    <t>Residuos producto del cambio de toner e insumos de impresoras, videobeam, computadores.</t>
  </si>
  <si>
    <t>Residuos producto del cambio de bombillos de bajo consumo en oficinas y sistemas de iluminación general.</t>
  </si>
  <si>
    <t>Residuos generados por el descargue total de los extintores.</t>
  </si>
  <si>
    <t>Consumo de energía para funcionamiento de las máquinas de lavado.</t>
  </si>
  <si>
    <t>Consumo de agua para lavado de baños, pisos, paredes, estaciones de trabajo.</t>
  </si>
  <si>
    <t>Consumo de detergentes y blanqueadores para lavado de baños, pisos y estaciones de trabajo.</t>
  </si>
  <si>
    <t>Vertimientos por lavado de baños, pisos y estaciones de trabajo.</t>
  </si>
  <si>
    <t>Consumo de agua para el lavado de los carros a discresión de los conductores.</t>
  </si>
  <si>
    <t>Consumo de agua para la preparación de café y otros alimentos.</t>
  </si>
  <si>
    <t>Consumo de energía para el funcionamiento de las cafeteras ubicadas en cada piso y de la estufa del noveno piso.</t>
  </si>
  <si>
    <t>Consumo de café y azucar para la preparación del café y otros elementos para la preparación de alimentos.</t>
  </si>
  <si>
    <t>Residuos generados por la preparación del café, empaques del azúcar, empaques del café y mezcladores usados.</t>
  </si>
  <si>
    <t>Vertimientos generados por el lavado de filtros de las cafeteras y lavado de utensilios de cocina y vajillas.</t>
  </si>
  <si>
    <t>Consumo de energía para el funcionamiento del auditorio en reuniones o eventos (luces, videobeam y sonido)</t>
  </si>
  <si>
    <t>Consumo de energía para el funcionamiento la bodega y los equipos de oficina propios del área.</t>
  </si>
  <si>
    <t>Residuos electrónicos generados por los computadores y equipos obsoletos o en desuso.</t>
  </si>
  <si>
    <t>Almacén/Bodega</t>
  </si>
  <si>
    <t>Consumo de energía para el funcionamiento del espacio físico de la bodega.</t>
  </si>
  <si>
    <t>Residuos generados por los sobrantes de soldadura, frascos de solventes, pegantes utilizados para las reparaciones locativas.</t>
  </si>
  <si>
    <t>CRITERIO LEGAL (EXISTE LEGISLACIÓN SI/NO)</t>
  </si>
  <si>
    <t xml:space="preserve">SI </t>
  </si>
  <si>
    <t xml:space="preserve">CONSUMOS
1 Punto si es &lt; al año anterior
4 Puntos ≥ hasta 20% del año anterior
9 Puntos &gt; al 20% del año anterior </t>
  </si>
  <si>
    <t>NORMATIVIDAD AMBIENTAL</t>
  </si>
  <si>
    <t>Aspecto Ambiental/Actividad/Recurso Natural</t>
  </si>
  <si>
    <t>Norma (Nombre, Número, Fecha)</t>
  </si>
  <si>
    <t>Autoridad</t>
  </si>
  <si>
    <t>Artículo
Parágrafo
Numerales</t>
  </si>
  <si>
    <t>Descripción de la Obligación</t>
  </si>
  <si>
    <t>Recursos Naturales de la Nación</t>
  </si>
  <si>
    <t>Asamblea Nacional Contituyente</t>
  </si>
  <si>
    <t>Constitución Política de Colombia
(4 de Julio de 1991)</t>
  </si>
  <si>
    <t>Establece la obligación del Estado y de las personas para con la conservación de las riquezas naturales y culturales de la Nación.</t>
  </si>
  <si>
    <t>Decreto 1541 de 1978</t>
  </si>
  <si>
    <t>Gobierno Nacional</t>
  </si>
  <si>
    <t>Decreto-Ley 2811 de 1974</t>
  </si>
  <si>
    <t>Por el cual se dicta el Código Nacional de Recursos Naturales Renovables y de Protección al Medio Ambiente.</t>
  </si>
  <si>
    <t>La preservación y manejo de las aguas son de utilidad pública e interés social, el tenor de lo dispuesto por el Decreto-Ley 2811 de 1974.
En el manejo y uso del recurso agua, tanto la administración como los usuarios, sean estos de aguas públicas o privadas, cumplirán los principios generales y las reglas establecidas por el Código Nacional de los Recursos Naturales Renovables y de Protección al Medio Ambiente, especialmente los consagrados en los artículos 9 y 45 a 49 del citado Código.</t>
  </si>
  <si>
    <t>Ley 23 de 1973</t>
  </si>
  <si>
    <t>Por el cual se conceden facultades extraordinarias al Presidente de la República para expedir el Código de Recursos Naturales y de Protección al Medio Ambiente y se dictan otras disposiciones.</t>
  </si>
  <si>
    <t>Art. 8o.</t>
  </si>
  <si>
    <t>Art. 1o.</t>
  </si>
  <si>
    <t>Art. 2o.</t>
  </si>
  <si>
    <t>Art. 2, 3, 8</t>
  </si>
  <si>
    <t>Art. 3o.</t>
  </si>
  <si>
    <t>Energía</t>
  </si>
  <si>
    <t>Agua</t>
  </si>
  <si>
    <t>Art. 34</t>
  </si>
  <si>
    <t>Reglas sobre el manejo de residuos, basuras, desechos y desperdicios.</t>
  </si>
  <si>
    <t>Residuos</t>
  </si>
  <si>
    <t xml:space="preserve">Ley 697 de 2001 </t>
  </si>
  <si>
    <t>Mediante la cual se fomenta el uso racional y eficiente de la energía, se promueve la utilización de energías alternativas y se dictan otras disposiciones.</t>
  </si>
  <si>
    <t>Decreto 386 de 2003</t>
  </si>
  <si>
    <t>Art. 21</t>
  </si>
  <si>
    <t>Obligaciones especiales de las entidades de la Rama Ejecutiva del Orden Nacional. Las entidades de la rama ejecutiva del orden nacional del sector central y descentralizadas por servicios a que hace referencia la Ley 489 de 1998, deberán motivar y fomentar la cultura de Uso Racional y Eficiente de la Energía.</t>
  </si>
  <si>
    <t>tiene por objeto definir el marco de las acciones y los mecanismos administrativos de que disponen las autoridades ambientales para mejorar y preservar la calidad del aire; y evitar y reducir el deterioro del medio ambiente, los recursos naturales renovables y la salud humana ocasionados por la emisión de contaminantes químicos y físicos al aire; a fin de mejorar la calidad de vida de la población y procurar su bienestar bajo el principio del desarrollo sostenible.</t>
  </si>
  <si>
    <t>Art. 2</t>
  </si>
  <si>
    <t>Emisiones</t>
  </si>
  <si>
    <t>Decreto 948 de 1995</t>
  </si>
  <si>
    <t>Resolución 5600 de 2002</t>
  </si>
  <si>
    <t>Por la cual se establecen las características del Formato Uniforme de los resultados de la revisión técnico-mecánica y de gases y las del Certificado de la revisión técnico-mecánica y de gases, de conformidad con el artículo 53 de la Ley 769 de 2002.</t>
  </si>
  <si>
    <t>N/A</t>
  </si>
  <si>
    <t>Decreto 1594 de 1984</t>
  </si>
  <si>
    <t>Vertimientos</t>
  </si>
  <si>
    <t>Art. 6</t>
  </si>
  <si>
    <t>Definición de vertimiento líquido.</t>
  </si>
  <si>
    <t>Decreto 2331 de 2007</t>
  </si>
  <si>
    <t>En relación con las edificaciones ya construidas, cuyos usuarios sean entidades oficiales de cualquier orden, tendrán plazo hasta el 31 de diciembre de 2007 para sustituir todas las bombillas incandescentes por bombillas ahorradoras de energía específicamente Lámparas Fluorescentes Compactas (LFC) de alta eficiencia.</t>
  </si>
  <si>
    <t>Decreto 895 de 2008</t>
  </si>
  <si>
    <t>Adiciónese el Artículo 1º del Decreto 2331 de 2007, con los siguientes incisos: 
"En todo caso, las Entidades Públicas de cualquier orden, deberán sustituir las fuentes de iluminación de baja eficacia lumínica, por fuentes lumínicas de la más alta eficacia disponible en el mercado”</t>
  </si>
  <si>
    <t>Modificase el Artículo 3º del Decreto 2331 de 2007, el cual quedará así: 
"Monitoreo y seguimiento. A partir de la vigencia del presente decreto, las entidades públicas reportarán semestralmente al Ministerio de Minas y Energía, en el formato que para tal fin diseñará y publicará el Ministerio, las medidas adoptadas y los logros obtenidos en materia de consumo energético, a efectos de medir el avance del programa de sustitución. El Ministerio de Minas y Energía publicará en su página Web el informe del cumplimiento y el impacto de la medida a nivel nacional. 
Parágrafo. El primer reporte sobre sustitución y uso de lámparas deberá ser presentado a más tardar el 30 de junio de 2008, con información desde junio de 2007".</t>
  </si>
  <si>
    <t>Ley 1259 de 2008</t>
  </si>
  <si>
    <t>1. Establecer y divulgar políticas de operación para el uso racional de papel.</t>
  </si>
  <si>
    <t>TODOS CONTRIBUIMOS</t>
  </si>
  <si>
    <t>Todos los funcionarios de la entidad</t>
  </si>
  <si>
    <t>Reportes de mantenimiento</t>
  </si>
  <si>
    <t>Equipos de computo</t>
  </si>
  <si>
    <t>Prueba de impresión</t>
  </si>
  <si>
    <t>Computadores</t>
  </si>
  <si>
    <t xml:space="preserve">1. Controlar la presencia de fugas en el sistema hidráulico de la entidad </t>
  </si>
  <si>
    <t xml:space="preserve"> Cero  Papel</t>
  </si>
  <si>
    <t xml:space="preserve">1.1 Utilizar el papel por ambas caras para las impresiones.
</t>
  </si>
  <si>
    <t>2. Diligenciar mensualmente el  formato para el control de las estadísticas de consumo de papel.</t>
  </si>
  <si>
    <t>Compra eficiente</t>
  </si>
  <si>
    <t>Meta: Aplicar en el 100% las políticas de operación de las compras</t>
  </si>
  <si>
    <t>ASPECTO  SIGNIFICATIVO</t>
  </si>
  <si>
    <t xml:space="preserve">COMPRAS </t>
  </si>
  <si>
    <t>A Disfrutar Vacaciones</t>
  </si>
  <si>
    <t>VACACIONES</t>
  </si>
  <si>
    <t xml:space="preserve">Establecer políticas de vacaciones </t>
  </si>
  <si>
    <t>INDICADOR  POR ASPECTO SIGNIFICATIVO</t>
  </si>
  <si>
    <t>Todas la áreas</t>
  </si>
  <si>
    <t xml:space="preserve">Todas las áreas </t>
  </si>
  <si>
    <t xml:space="preserve">Informes </t>
  </si>
  <si>
    <t>1.2 Incluir en los documentos precontractuales y contractuales la obligación a los contratista de  cumplimiento de las normas ambientales</t>
  </si>
  <si>
    <t>1.3 Revisión de opción de actualización de los planes corporativos para reducir costos</t>
  </si>
  <si>
    <t>1.3 Llevar registro y presentar informe sobre el cumplimiento de las políticas de vacaciones.</t>
  </si>
  <si>
    <t xml:space="preserve">Resoluciones de vacaciones </t>
  </si>
  <si>
    <t>Contratos suscritos</t>
  </si>
  <si>
    <t xml:space="preserve">ACCIONES ESPECÍFICAS </t>
  </si>
  <si>
    <t>Reducir el consumo de agua, con el fin de cuidar y proteger el recurso hídrico y reducir el costo.</t>
  </si>
  <si>
    <t>Bajar el consumo de energía, para dar cumplimiento de las normas vigentes en la materia, la preservación del recurso energético y austeridad del gasto</t>
  </si>
  <si>
    <t>Definir estrategias de acción para el desarrollo del Plan de Austeridad y  Gestión Ambiental orientado a la toma de conciencia de los servidores que aporte a la efectividad del plan.</t>
  </si>
  <si>
    <t xml:space="preserve">2. Fortalecer a la entidad en Austeridad y Gestión Ambiental </t>
  </si>
  <si>
    <t>NOMBRE DEL PROGRAMA</t>
  </si>
  <si>
    <t xml:space="preserve">Consumo en kVA periodo actual /consumo en kva del periodo anterior proporcionalmente al No. de usuarios en los 2 periodos. </t>
  </si>
  <si>
    <t xml:space="preserve">Consumo en resmas periodo actual/ consumo en resmas del periodo anterior proporcionalmente al No.  de usuarios en los dos periodos </t>
  </si>
  <si>
    <t>Consumo en m3 periodo actual  m3/ consumo en m3 del periodo  proporcionalmente al No. de usuarios en los dos periodos</t>
  </si>
  <si>
    <t>No de contratos suscritos a través de acuerdo marco/ y No de contratos suscritos con la obligación contractual</t>
  </si>
  <si>
    <t xml:space="preserve">% de personal que tomo vacaciones /% de personal que tenia derecho a vacaciones (evaluación anual) </t>
  </si>
  <si>
    <t xml:space="preserve">Uso Racional del agua </t>
  </si>
  <si>
    <t xml:space="preserve">1.2 Uso obligatorio de la planilla de registro de llamadas a celular y larga distancia  </t>
  </si>
  <si>
    <t>Cantidad de tiquetes áreos expedidos en clase económica</t>
  </si>
  <si>
    <t xml:space="preserve">Reporte técnico del responsable </t>
  </si>
  <si>
    <t>Proactivanet</t>
  </si>
  <si>
    <t xml:space="preserve">Proactivanet </t>
  </si>
  <si>
    <t xml:space="preserve">No de capacitaciones y/o sensibilizaciones realizadas / No de capacitaciones y/o sensibilizaciones programadas </t>
  </si>
  <si>
    <t>Proactivanet y reporte de averías</t>
  </si>
  <si>
    <t>Reporte de averías</t>
  </si>
  <si>
    <t>Reporte de averías y proactivanet</t>
  </si>
  <si>
    <t xml:space="preserve">Reporte de averías </t>
  </si>
  <si>
    <t xml:space="preserve">Definir políticas de operación de las compras para reducir costos  </t>
  </si>
  <si>
    <t>Definir medidas de gestión que permitan racionalizar las llamadas a celular y la reducción de los costos</t>
  </si>
  <si>
    <t>Uso racional de la telefónica</t>
  </si>
  <si>
    <t xml:space="preserve">Estadísticas </t>
  </si>
  <si>
    <t>Definir política de operación para la compra de tiquetes aéreos</t>
  </si>
  <si>
    <t>Meta: El 100 % de los pasajes adquiridos sean en clase económica</t>
  </si>
  <si>
    <t xml:space="preserve">Tiquetes Aéreos </t>
  </si>
  <si>
    <t xml:space="preserve">Listado de viajes Contrato de Tiquetes Aéreos </t>
  </si>
  <si>
    <t>1. Definir acciones que permita el sostenimiento a largo plazo del Plan de Austeridad y Gestión Ambiental  .</t>
  </si>
  <si>
    <t>Correo electrónico Listado de  asistencia</t>
  </si>
  <si>
    <t>Meta: Cumplir al 90% con las actividades planteadas.</t>
  </si>
  <si>
    <t xml:space="preserve">Reducir el consumo de papel utilizado para las operaciones </t>
  </si>
  <si>
    <t>1.2 Evitar la impresión de correos electrónicos  y utilizar la creación de carpetas electrónicas para su archivo.</t>
  </si>
  <si>
    <t>1.3 Reutilizar el papel y los sobres a nivel interno.</t>
  </si>
  <si>
    <t>1.4 Imprimir y/o fotocopiar con calidad baja todos los documentos.</t>
  </si>
  <si>
    <t>1.5 Utilizar permanentemente el correo electrónico como medio de envió de documentos en borrador o preliminares para su revisión.</t>
  </si>
  <si>
    <t xml:space="preserve">1.6 Las comunicaciones internas deben elaborarse a través de correo electrónico </t>
  </si>
  <si>
    <t>1.7 Utilizar para fotocopiado interno o impresión el papel reutilizable (limpio por una cara).</t>
  </si>
  <si>
    <t>2.1  Realizar las estadísticas de consumo del año 2017, para establecer  una línea base.</t>
  </si>
  <si>
    <t>Vicerrectoría Administrativa y Financiera</t>
  </si>
  <si>
    <t>2.3 Llevar trimestralmente  las estadísticas de consumo de papel.</t>
  </si>
  <si>
    <t>2.2 Consolidar cada semestre las estadísticas de consumo de papel.</t>
  </si>
  <si>
    <t>2. Establecer  políticas de operación con las directrices para los funcionarios y contratistas frente al uso adecuado del agua.</t>
  </si>
  <si>
    <t>2.1 Informar a la Vicerrectoría Administrativa y Financiera  la presencia de fugas en los baños y en la cafetería.</t>
  </si>
  <si>
    <t>2.2 Reducir el lavado de zonas verdes y terrazas en el edificio sede de la entidad.</t>
  </si>
  <si>
    <t>1.3 Fortalecer  buenas practicas para todo el personal frente al adecuado uso de adecuado de la energía</t>
  </si>
  <si>
    <t>1.4 Mantener en buen estado los  dispositivos para reducir el consumo de energía mediante sensores de movimiento de las áreas comunes</t>
  </si>
  <si>
    <t>1.5 Mantener las configurar los equipos de computo en el modo de ahorro de energía.</t>
  </si>
  <si>
    <t xml:space="preserve">1.6 Apagar los computadores entre las 10:00 p.m hasta las 6:00 a.m (con excepción de los computadores de TICS) </t>
  </si>
  <si>
    <t>1.7 El último funcionario que salga del área debe apagar las luces.</t>
  </si>
  <si>
    <t>1.8 Apagar la pantalla del computador a la hora del Almuerzo o cuando se retira del puesto de trabajo por más de 10 minutos</t>
  </si>
  <si>
    <t>1.9 Informar a la Vicerrectoría Administrativa y Financieraa  sobre los daños a los dispositivos eléctricos  (iluminación, tomas, interruptores)</t>
  </si>
  <si>
    <t>1.10 Mantener los dispositivos de iluminación en condiciones optimas de funcionamiento.</t>
  </si>
  <si>
    <t xml:space="preserve">1.11 Remplazar sensores de movimiento en las áreas de manera inmediata cuando presenten daño. </t>
  </si>
  <si>
    <t>Todas las áreas y Vicerrectoría Administrativa y Financiera</t>
  </si>
  <si>
    <t xml:space="preserve">1. Establecer Políticas de operación de las compras </t>
  </si>
  <si>
    <t xml:space="preserve">1. Establecer políticas de llamadas a celulares </t>
  </si>
  <si>
    <t>1.1 Establecer la línea base de consumo de celular y larga distancia en los teléfonos fijo de las áreas año 2017</t>
  </si>
  <si>
    <t>Consumo del periodo actual telefonía Móvil/consumo del periodo anterior proporcionalmente al No. de móviles y  
 Consumo del periodo actual telefonía Fija/consumo del periodo anterior proporcionalmente al No. de usuarios en los dos periodos.</t>
  </si>
  <si>
    <t xml:space="preserve">1 . Establecer políticas de vacaciones </t>
  </si>
  <si>
    <t>Talento Humano</t>
  </si>
  <si>
    <t xml:space="preserve">TELEFONÍA </t>
  </si>
  <si>
    <t>TIQUETES AÉREOS</t>
  </si>
  <si>
    <t xml:space="preserve">1. Eliminar  el uso de tarifas diferentes a la económica para Tiquetes Nacionales  </t>
  </si>
  <si>
    <t xml:space="preserve">Responsables de los proyectos de inversión y Vicerrectoría Administrativa y Financiera </t>
  </si>
  <si>
    <t xml:space="preserve">1. Programar los desplazamientos con 10 días  de anticipación para minimizar los costos </t>
  </si>
  <si>
    <t>1.3 Promover  la participación de las diferentes áreas y grupos de trabajo para el cumplimiento de la política de austeridad  y gestión ambiental  (carteleras, correos, sensibilización, etc)</t>
  </si>
  <si>
    <t xml:space="preserve">INSTITUTO NACIONAL DE FORMACIÓN TÉCNICA PROFESIONAL DE SAN ANDRÉS, PROVIDENCIA Y SANTA CATALINA-INFOTEP </t>
  </si>
  <si>
    <t xml:space="preserve">                         PLAN DE AUSTERIDAD Y GESTIÓN AMBIENTAL 2019</t>
  </si>
  <si>
    <t>1.1 Establecer el proceso de adquisiciones donde sea conveniente la metodología de subasta inversa a fin de conseguir reducciónes de presupuesto considerables.</t>
  </si>
  <si>
    <t>1.1 Para el 2019 de se priorizarán lo periodos acumulados, por lo cual los servidores podrán tomar hasta tres (3) periodos</t>
  </si>
  <si>
    <t>1.2 Todos los servidores programarán las vacaciones a que tiene derecho en el año 2019 sin excepción</t>
  </si>
  <si>
    <t>Reducir el consumo de papel en un 8 % respecto del año 2018</t>
  </si>
  <si>
    <r>
      <t xml:space="preserve">
META 1: Reducir   el consumo de agua en 2% m</t>
    </r>
    <r>
      <rPr>
        <vertAlign val="superscript"/>
        <sz val="12"/>
        <rFont val="Book Antiqua"/>
        <family val="1"/>
      </rPr>
      <t>3</t>
    </r>
    <r>
      <rPr>
        <sz val="12"/>
        <rFont val="Book Antiqua"/>
        <family val="1"/>
      </rPr>
      <t>, respecto al consumo anual del año 2018 teniendo en cuenta la proporcionalidad de funcionarios, contratistas y pasantes.</t>
    </r>
  </si>
  <si>
    <t xml:space="preserve">
META : Reducir  el consumo de energía (Kwh) en un 1 %  respecto al año 2018 teniendo en cuenta la proporcionalidad de funcionarios, contratistas y pasantes.</t>
  </si>
  <si>
    <t>Meta: Reducir el consumo en un 10% respecto al año 2018</t>
  </si>
  <si>
    <t>Meta: 90 % del personal sale a vacaciones durante el año 2019</t>
  </si>
  <si>
    <t>1.1 Dar a conocer a todos los servidores el Plan de Austeridad  y  Gestión Ambiental para la vigencia 2019</t>
  </si>
</sst>
</file>

<file path=xl/styles.xml><?xml version="1.0" encoding="utf-8"?>
<styleSheet xmlns="http://schemas.openxmlformats.org/spreadsheetml/2006/main">
  <numFmts count="6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quot;$&quot;\ * #,##0.00_ ;_ &quot;$&quot;\ * \-#,##0.00_ ;_ &quot;$&quot;\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_ &quot;$&quot;\ * #,##0.0_ ;_ &quot;$&quot;\ * \-#,##0.0_ ;_ &quot;$&quot;\ * &quot;-&quot;??_ ;_ @_ "/>
    <numFmt numFmtId="205" formatCode="_ &quot;$&quot;\ * #,##0_ ;_ &quot;$&quot;\ * \-#,##0_ ;_ &quot;$&quot;\ * &quot;-&quot;??_ ;_ @_ "/>
    <numFmt numFmtId="206" formatCode="0.0000000"/>
    <numFmt numFmtId="207" formatCode="0.000000"/>
    <numFmt numFmtId="208" formatCode="0.00000"/>
    <numFmt numFmtId="209" formatCode="0.0000"/>
    <numFmt numFmtId="210" formatCode="0.000"/>
    <numFmt numFmtId="211" formatCode="0.0"/>
    <numFmt numFmtId="212" formatCode="[$-240A]dddd\,\ dd&quot; de &quot;mmmm&quot; de &quot;yyyy"/>
    <numFmt numFmtId="213" formatCode="&quot;$&quot;\ #,##0"/>
    <numFmt numFmtId="214" formatCode="0.0%"/>
    <numFmt numFmtId="215" formatCode="0.000%"/>
    <numFmt numFmtId="216" formatCode="0.0000%"/>
    <numFmt numFmtId="217" formatCode="&quot;$&quot;\ #,##0.00"/>
    <numFmt numFmtId="218" formatCode="0.00000000"/>
    <numFmt numFmtId="219" formatCode="_ * #,##0_ ;_ * \-#,##0_ ;_ * &quot;-&quot;??_ ;_ @_ "/>
    <numFmt numFmtId="220" formatCode="_ * #,##0.0_ ;_ * \-#,##0.0_ ;_ * &quot;-&quot;??_ ;_ @_ "/>
  </numFmts>
  <fonts count="76">
    <font>
      <sz val="10"/>
      <name val="Arial"/>
      <family val="0"/>
    </font>
    <font>
      <sz val="10"/>
      <name val="Calibri"/>
      <family val="2"/>
    </font>
    <font>
      <sz val="10"/>
      <color indexed="9"/>
      <name val="Calibri"/>
      <family val="2"/>
    </font>
    <font>
      <sz val="8"/>
      <color indexed="9"/>
      <name val="Calibri"/>
      <family val="2"/>
    </font>
    <font>
      <sz val="8"/>
      <name val="Arial"/>
      <family val="2"/>
    </font>
    <font>
      <b/>
      <sz val="10"/>
      <name val="Calibri"/>
      <family val="2"/>
    </font>
    <font>
      <sz val="11"/>
      <name val="Calibri"/>
      <family val="2"/>
    </font>
    <font>
      <sz val="14"/>
      <color indexed="9"/>
      <name val="Calibri"/>
      <family val="2"/>
    </font>
    <font>
      <b/>
      <sz val="11"/>
      <name val="Calibri"/>
      <family val="2"/>
    </font>
    <font>
      <u val="single"/>
      <sz val="10"/>
      <name val="Calibri"/>
      <family val="2"/>
    </font>
    <font>
      <u val="single"/>
      <sz val="10"/>
      <color indexed="12"/>
      <name val="Arial"/>
      <family val="2"/>
    </font>
    <font>
      <u val="single"/>
      <sz val="10"/>
      <color indexed="36"/>
      <name val="Arial"/>
      <family val="2"/>
    </font>
    <font>
      <sz val="8"/>
      <name val="Tahoma"/>
      <family val="2"/>
    </font>
    <font>
      <b/>
      <sz val="8"/>
      <name val="Tahoma"/>
      <family val="2"/>
    </font>
    <font>
      <b/>
      <sz val="12"/>
      <color indexed="9"/>
      <name val="Calibri"/>
      <family val="2"/>
    </font>
    <font>
      <b/>
      <sz val="10"/>
      <color indexed="12"/>
      <name val="Calibri"/>
      <family val="2"/>
    </font>
    <font>
      <b/>
      <sz val="10"/>
      <color indexed="10"/>
      <name val="Calibri"/>
      <family val="2"/>
    </font>
    <font>
      <sz val="14"/>
      <name val="Calibri"/>
      <family val="2"/>
    </font>
    <font>
      <b/>
      <sz val="10"/>
      <color indexed="9"/>
      <name val="Calibri"/>
      <family val="2"/>
    </font>
    <font>
      <b/>
      <sz val="12"/>
      <color indexed="12"/>
      <name val="Calibri"/>
      <family val="2"/>
    </font>
    <font>
      <vertAlign val="superscript"/>
      <sz val="10"/>
      <name val="Calibri"/>
      <family val="2"/>
    </font>
    <font>
      <b/>
      <vertAlign val="superscript"/>
      <sz val="10"/>
      <color indexed="12"/>
      <name val="Calibri"/>
      <family val="2"/>
    </font>
    <font>
      <sz val="9"/>
      <color indexed="8"/>
      <name val="Calibri"/>
      <family val="2"/>
    </font>
    <font>
      <b/>
      <sz val="9"/>
      <name val="Calibri"/>
      <family val="2"/>
    </font>
    <font>
      <b/>
      <sz val="9"/>
      <color indexed="9"/>
      <name val="Calibri"/>
      <family val="2"/>
    </font>
    <font>
      <sz val="9"/>
      <color indexed="9"/>
      <name val="Calibri"/>
      <family val="2"/>
    </font>
    <font>
      <b/>
      <u val="single"/>
      <sz val="12"/>
      <color indexed="12"/>
      <name val="Calibri"/>
      <family val="2"/>
    </font>
    <font>
      <sz val="12"/>
      <name val="Calibri"/>
      <family val="2"/>
    </font>
    <font>
      <b/>
      <sz val="12"/>
      <name val="Calibri"/>
      <family val="2"/>
    </font>
    <font>
      <sz val="10"/>
      <name val="Book Antiqua"/>
      <family val="1"/>
    </font>
    <font>
      <sz val="12"/>
      <name val="Book Antiqua"/>
      <family val="1"/>
    </font>
    <font>
      <b/>
      <sz val="10"/>
      <name val="Book Antiqua"/>
      <family val="1"/>
    </font>
    <font>
      <sz val="16"/>
      <name val="Book Antiqua"/>
      <family val="1"/>
    </font>
    <font>
      <vertAlign val="superscript"/>
      <sz val="12"/>
      <name val="Book Antiqua"/>
      <family val="1"/>
    </font>
    <font>
      <i/>
      <sz val="12"/>
      <name val="Book Antiqua"/>
      <family val="1"/>
    </font>
    <font>
      <b/>
      <sz val="14"/>
      <name val="Book Antiqua"/>
      <family val="1"/>
    </font>
    <font>
      <b/>
      <sz val="28"/>
      <name val="Book Antiqua"/>
      <family val="1"/>
    </font>
    <font>
      <sz val="14"/>
      <name val="Book Antiqua"/>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9"/>
      <name val="Book Antiqua"/>
      <family val="1"/>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theme="0"/>
      <name val="Book Antiqua"/>
      <family val="1"/>
    </font>
    <font>
      <b/>
      <sz val="8"/>
      <name val="Arial"/>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9"/>
        <bgColor indexed="64"/>
      </patternFill>
    </fill>
    <fill>
      <patternFill patternType="solid">
        <fgColor indexed="41"/>
        <bgColor indexed="64"/>
      </patternFill>
    </fill>
    <fill>
      <patternFill patternType="solid">
        <fgColor indexed="21"/>
        <bgColor indexed="64"/>
      </patternFill>
    </fill>
    <fill>
      <patternFill patternType="solid">
        <fgColor indexed="48"/>
        <bgColor indexed="64"/>
      </patternFill>
    </fill>
    <fill>
      <patternFill patternType="solid">
        <fgColor indexed="57"/>
        <bgColor indexed="64"/>
      </patternFill>
    </fill>
    <fill>
      <patternFill patternType="solid">
        <fgColor indexed="10"/>
        <bgColor indexed="64"/>
      </patternFill>
    </fill>
    <fill>
      <patternFill patternType="solid">
        <fgColor indexed="19"/>
        <bgColor indexed="64"/>
      </patternFill>
    </fill>
    <fill>
      <patternFill patternType="solid">
        <fgColor indexed="12"/>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61"/>
        <bgColor indexed="64"/>
      </patternFill>
    </fill>
    <fill>
      <patternFill patternType="solid">
        <fgColor indexed="22"/>
        <bgColor indexed="64"/>
      </patternFill>
    </fill>
    <fill>
      <patternFill patternType="solid">
        <fgColor indexed="52"/>
        <bgColor indexed="64"/>
      </patternFill>
    </fill>
    <fill>
      <patternFill patternType="solid">
        <fgColor indexed="14"/>
        <bgColor indexed="64"/>
      </patternFill>
    </fill>
    <fill>
      <patternFill patternType="solid">
        <fgColor indexed="50"/>
        <bgColor indexed="64"/>
      </patternFill>
    </fill>
    <fill>
      <patternFill patternType="solid">
        <fgColor indexed="46"/>
        <bgColor indexed="64"/>
      </patternFill>
    </fill>
    <fill>
      <patternFill patternType="solid">
        <fgColor indexed="13"/>
        <bgColor indexed="64"/>
      </patternFill>
    </fill>
    <fill>
      <patternFill patternType="solid">
        <fgColor indexed="18"/>
        <bgColor indexed="64"/>
      </patternFill>
    </fill>
    <fill>
      <patternFill patternType="solid">
        <fgColor theme="0"/>
        <bgColor indexed="64"/>
      </patternFill>
    </fill>
    <fill>
      <patternFill patternType="solid">
        <fgColor theme="3" tint="0.7999799847602844"/>
        <bgColor indexed="64"/>
      </patternFill>
    </fill>
    <fill>
      <patternFill patternType="solid">
        <fgColor theme="3"/>
        <bgColor indexed="64"/>
      </patternFill>
    </fill>
    <fill>
      <patternFill patternType="solid">
        <fgColor indexed="51"/>
        <bgColor indexed="64"/>
      </patternFill>
    </fill>
    <fill>
      <patternFill patternType="solid">
        <fgColor indexed="40"/>
        <bgColor indexed="64"/>
      </patternFill>
    </fill>
    <fill>
      <patternFill patternType="solid">
        <fgColor indexed="49"/>
        <bgColor indexed="64"/>
      </patternFill>
    </fill>
    <fill>
      <patternFill patternType="solid">
        <fgColor indexed="8"/>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medium"/>
      <right style="medium"/>
      <top style="thin"/>
      <bottom style="thin"/>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color indexed="63"/>
      </top>
      <bottom style="thin"/>
    </border>
    <border>
      <left style="thin"/>
      <right style="thin"/>
      <top>
        <color indexed="63"/>
      </top>
      <bottom style="thin"/>
    </border>
    <border>
      <left style="thin"/>
      <right style="thin"/>
      <top style="thin"/>
      <bottom style="medium"/>
    </border>
    <border>
      <left style="medium"/>
      <right style="medium"/>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color indexed="63"/>
      </top>
      <bottom style="medium"/>
    </border>
    <border>
      <left>
        <color indexed="63"/>
      </left>
      <right style="medium"/>
      <top>
        <color indexed="63"/>
      </top>
      <bottom style="thin"/>
    </border>
    <border>
      <left style="thin"/>
      <right style="medium"/>
      <top style="thin"/>
      <bottom style="medium"/>
    </border>
    <border>
      <left style="medium">
        <color indexed="20"/>
      </left>
      <right>
        <color indexed="63"/>
      </right>
      <top style="medium">
        <color indexed="20"/>
      </top>
      <bottom>
        <color indexed="63"/>
      </bottom>
    </border>
    <border>
      <left>
        <color indexed="63"/>
      </left>
      <right>
        <color indexed="63"/>
      </right>
      <top style="medium">
        <color indexed="20"/>
      </top>
      <bottom>
        <color indexed="63"/>
      </bottom>
    </border>
    <border>
      <left>
        <color indexed="63"/>
      </left>
      <right style="medium">
        <color indexed="20"/>
      </right>
      <top style="medium">
        <color indexed="20"/>
      </top>
      <bottom>
        <color indexed="63"/>
      </bottom>
    </border>
    <border>
      <left style="medium">
        <color indexed="20"/>
      </left>
      <right>
        <color indexed="63"/>
      </right>
      <top>
        <color indexed="63"/>
      </top>
      <bottom>
        <color indexed="63"/>
      </bottom>
    </border>
    <border>
      <left>
        <color indexed="63"/>
      </left>
      <right style="medium">
        <color indexed="20"/>
      </right>
      <top>
        <color indexed="63"/>
      </top>
      <bottom>
        <color indexed="63"/>
      </bottom>
    </border>
    <border>
      <left style="medium">
        <color indexed="20"/>
      </left>
      <right>
        <color indexed="63"/>
      </right>
      <top>
        <color indexed="63"/>
      </top>
      <bottom style="medium">
        <color indexed="20"/>
      </bottom>
    </border>
    <border>
      <left>
        <color indexed="63"/>
      </left>
      <right>
        <color indexed="63"/>
      </right>
      <top>
        <color indexed="63"/>
      </top>
      <bottom style="medium">
        <color indexed="20"/>
      </bottom>
    </border>
    <border>
      <left>
        <color indexed="63"/>
      </left>
      <right style="medium">
        <color indexed="20"/>
      </right>
      <top>
        <color indexed="63"/>
      </top>
      <bottom style="medium">
        <color indexed="20"/>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thin"/>
    </border>
    <border>
      <left style="medium"/>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thin"/>
      <right style="thin"/>
      <top>
        <color indexed="63"/>
      </top>
      <bottom>
        <color indexed="63"/>
      </bottom>
    </border>
    <border>
      <left style="medium"/>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style="medium">
        <color indexed="8"/>
      </right>
      <top>
        <color indexed="63"/>
      </top>
      <bottom>
        <color indexed="63"/>
      </bottom>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bottom>
        <color indexed="63"/>
      </bottom>
    </border>
    <border>
      <left style="medium">
        <color indexed="8"/>
      </left>
      <right style="medium">
        <color indexed="8"/>
      </right>
      <top style="medium">
        <color indexed="8"/>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63" fillId="0" borderId="4" applyNumberFormat="0" applyFill="0" applyAlignment="0" applyProtection="0"/>
    <xf numFmtId="0" fontId="64"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5"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66"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191"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8" fillId="21"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4" fillId="0" borderId="8" applyNumberFormat="0" applyFill="0" applyAlignment="0" applyProtection="0"/>
    <xf numFmtId="0" fontId="73" fillId="0" borderId="9" applyNumberFormat="0" applyFill="0" applyAlignment="0" applyProtection="0"/>
  </cellStyleXfs>
  <cellXfs count="438">
    <xf numFmtId="0" fontId="0" fillId="0" borderId="0" xfId="0" applyAlignment="1">
      <alignment/>
    </xf>
    <xf numFmtId="0" fontId="1" fillId="0" borderId="0" xfId="0" applyFont="1" applyAlignment="1">
      <alignment/>
    </xf>
    <xf numFmtId="0" fontId="2" fillId="33" borderId="10" xfId="0" applyFont="1" applyFill="1" applyBorder="1" applyAlignment="1">
      <alignment horizontal="center" vertical="center" wrapText="1"/>
    </xf>
    <xf numFmtId="0" fontId="3" fillId="33" borderId="10" xfId="0" applyFont="1" applyFill="1" applyBorder="1" applyAlignment="1">
      <alignment vertical="center" textRotation="90" wrapText="1"/>
    </xf>
    <xf numFmtId="0" fontId="1" fillId="0" borderId="11" xfId="0" applyFont="1" applyBorder="1" applyAlignment="1">
      <alignment/>
    </xf>
    <xf numFmtId="0" fontId="1" fillId="34" borderId="0" xfId="0" applyFont="1" applyFill="1" applyAlignment="1">
      <alignment/>
    </xf>
    <xf numFmtId="0" fontId="1" fillId="0" borderId="11" xfId="0" applyFont="1" applyBorder="1" applyAlignment="1">
      <alignment horizontal="justify" vertical="center" wrapText="1"/>
    </xf>
    <xf numFmtId="0" fontId="6" fillId="0" borderId="11" xfId="0" applyFont="1" applyBorder="1" applyAlignment="1">
      <alignment horizontal="center" vertical="center"/>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0" xfId="0" applyFont="1" applyBorder="1" applyAlignment="1">
      <alignment horizontal="center" vertical="center"/>
    </xf>
    <xf numFmtId="0" fontId="1" fillId="34" borderId="12" xfId="0" applyFont="1" applyFill="1" applyBorder="1" applyAlignment="1">
      <alignment horizontal="justify" vertical="center" wrapText="1"/>
    </xf>
    <xf numFmtId="0" fontId="5" fillId="34" borderId="12" xfId="0" applyFont="1" applyFill="1" applyBorder="1" applyAlignment="1">
      <alignment horizontal="center" vertical="center"/>
    </xf>
    <xf numFmtId="0" fontId="1" fillId="34" borderId="12" xfId="0" applyFont="1" applyFill="1" applyBorder="1" applyAlignment="1">
      <alignment horizontal="center" vertical="center" wrapText="1"/>
    </xf>
    <xf numFmtId="0" fontId="8" fillId="35" borderId="13" xfId="0" applyFont="1" applyFill="1" applyBorder="1" applyAlignment="1">
      <alignment horizontal="center" vertical="center"/>
    </xf>
    <xf numFmtId="0" fontId="8" fillId="35" borderId="14" xfId="0" applyFont="1" applyFill="1" applyBorder="1" applyAlignment="1">
      <alignment horizontal="center" vertical="center"/>
    </xf>
    <xf numFmtId="0" fontId="8" fillId="35" borderId="15" xfId="0" applyFont="1" applyFill="1" applyBorder="1" applyAlignment="1">
      <alignment horizontal="center" vertical="center"/>
    </xf>
    <xf numFmtId="0" fontId="5" fillId="34" borderId="16" xfId="0" applyFont="1" applyFill="1" applyBorder="1" applyAlignment="1">
      <alignment horizontal="center" vertical="center"/>
    </xf>
    <xf numFmtId="0" fontId="1" fillId="34" borderId="16" xfId="0" applyFont="1" applyFill="1" applyBorder="1" applyAlignment="1">
      <alignment horizontal="justify" vertical="center" wrapText="1"/>
    </xf>
    <xf numFmtId="0" fontId="1" fillId="34" borderId="16" xfId="0" applyFont="1" applyFill="1" applyBorder="1" applyAlignment="1">
      <alignment horizontal="center" vertical="center" wrapText="1"/>
    </xf>
    <xf numFmtId="0" fontId="1" fillId="0" borderId="11" xfId="0" applyFont="1" applyBorder="1" applyAlignment="1">
      <alignment horizontal="justify" vertical="center"/>
    </xf>
    <xf numFmtId="0" fontId="1" fillId="0" borderId="11" xfId="0" applyFont="1" applyBorder="1" applyAlignment="1">
      <alignment horizontal="center" vertical="center"/>
    </xf>
    <xf numFmtId="0" fontId="1" fillId="0" borderId="10" xfId="0" applyFont="1" applyBorder="1" applyAlignment="1">
      <alignment horizontal="center"/>
    </xf>
    <xf numFmtId="0" fontId="1" fillId="0" borderId="17" xfId="0" applyFont="1" applyBorder="1" applyAlignment="1">
      <alignment horizontal="center" vertical="center" wrapText="1"/>
    </xf>
    <xf numFmtId="0" fontId="1" fillId="0" borderId="17" xfId="0" applyFont="1" applyBorder="1" applyAlignment="1">
      <alignment horizontal="justify" vertical="center" wrapText="1"/>
    </xf>
    <xf numFmtId="0" fontId="1" fillId="0" borderId="10" xfId="0" applyFont="1" applyBorder="1" applyAlignment="1">
      <alignment/>
    </xf>
    <xf numFmtId="0" fontId="1" fillId="0" borderId="17" xfId="0" applyFont="1" applyBorder="1" applyAlignment="1">
      <alignment horizontal="center" vertical="center"/>
    </xf>
    <xf numFmtId="0" fontId="1" fillId="34" borderId="0" xfId="0" applyFont="1" applyFill="1" applyAlignment="1">
      <alignment horizontal="center"/>
    </xf>
    <xf numFmtId="0" fontId="2" fillId="36" borderId="15" xfId="0" applyFont="1" applyFill="1" applyBorder="1" applyAlignment="1">
      <alignment horizontal="center" vertical="center" wrapText="1"/>
    </xf>
    <xf numFmtId="0" fontId="2" fillId="37" borderId="15" xfId="0" applyFont="1" applyFill="1" applyBorder="1" applyAlignment="1">
      <alignment horizontal="center"/>
    </xf>
    <xf numFmtId="0" fontId="2" fillId="38" borderId="15" xfId="0" applyFont="1" applyFill="1" applyBorder="1" applyAlignment="1">
      <alignment horizontal="center"/>
    </xf>
    <xf numFmtId="0" fontId="1" fillId="0" borderId="18" xfId="0" applyFont="1" applyBorder="1" applyAlignment="1">
      <alignment/>
    </xf>
    <xf numFmtId="0" fontId="1" fillId="0" borderId="17" xfId="0" applyFont="1" applyBorder="1" applyAlignment="1">
      <alignment/>
    </xf>
    <xf numFmtId="0" fontId="2" fillId="39" borderId="15" xfId="0" applyFont="1" applyFill="1" applyBorder="1" applyAlignment="1">
      <alignment horizontal="center"/>
    </xf>
    <xf numFmtId="0" fontId="2" fillId="40" borderId="19" xfId="0" applyFont="1" applyFill="1" applyBorder="1" applyAlignment="1">
      <alignment horizontal="center" vertical="center"/>
    </xf>
    <xf numFmtId="0" fontId="2" fillId="40" borderId="15" xfId="0" applyFont="1" applyFill="1" applyBorder="1" applyAlignment="1">
      <alignment horizontal="center"/>
    </xf>
    <xf numFmtId="0" fontId="1" fillId="0" borderId="20" xfId="0" applyFont="1" applyBorder="1" applyAlignment="1">
      <alignment vertical="center" wrapText="1"/>
    </xf>
    <xf numFmtId="0" fontId="1" fillId="0" borderId="20" xfId="0" applyFont="1" applyBorder="1" applyAlignment="1">
      <alignment wrapText="1"/>
    </xf>
    <xf numFmtId="0" fontId="1" fillId="0" borderId="20" xfId="0" applyFont="1" applyFill="1" applyBorder="1" applyAlignment="1">
      <alignment vertical="center" wrapText="1"/>
    </xf>
    <xf numFmtId="4" fontId="1" fillId="0" borderId="17" xfId="0" applyNumberFormat="1" applyFont="1" applyBorder="1" applyAlignment="1">
      <alignment horizontal="center" vertical="center"/>
    </xf>
    <xf numFmtId="9" fontId="15" fillId="0" borderId="17" xfId="58" applyFont="1" applyBorder="1" applyAlignment="1">
      <alignment horizontal="center" vertical="center"/>
    </xf>
    <xf numFmtId="0" fontId="3" fillId="39" borderId="19" xfId="0" applyFont="1" applyFill="1" applyBorder="1" applyAlignment="1">
      <alignment horizontal="center" vertical="center"/>
    </xf>
    <xf numFmtId="0" fontId="3" fillId="41" borderId="19" xfId="0" applyFont="1" applyFill="1" applyBorder="1" applyAlignment="1">
      <alignment horizontal="center" vertical="center" wrapText="1"/>
    </xf>
    <xf numFmtId="9" fontId="16" fillId="0" borderId="17" xfId="58" applyFont="1" applyBorder="1" applyAlignment="1">
      <alignment horizontal="center" vertical="center"/>
    </xf>
    <xf numFmtId="0" fontId="2" fillId="34" borderId="0" xfId="0" applyFont="1" applyFill="1" applyBorder="1" applyAlignment="1">
      <alignment horizontal="center"/>
    </xf>
    <xf numFmtId="0" fontId="14" fillId="34" borderId="0" xfId="0" applyFont="1" applyFill="1" applyBorder="1" applyAlignment="1">
      <alignment horizontal="center" vertical="center"/>
    </xf>
    <xf numFmtId="0" fontId="2" fillId="34" borderId="0" xfId="0" applyFont="1" applyFill="1" applyBorder="1" applyAlignment="1">
      <alignment horizontal="center" vertical="center" wrapText="1"/>
    </xf>
    <xf numFmtId="0" fontId="1" fillId="0" borderId="21" xfId="0" applyFont="1" applyBorder="1" applyAlignment="1">
      <alignment vertical="center"/>
    </xf>
    <xf numFmtId="0" fontId="1" fillId="0" borderId="22" xfId="0" applyFont="1" applyBorder="1" applyAlignment="1">
      <alignment vertical="center"/>
    </xf>
    <xf numFmtId="0" fontId="1" fillId="0" borderId="11" xfId="0" applyFont="1" applyFill="1" applyBorder="1" applyAlignment="1">
      <alignment horizontal="center"/>
    </xf>
    <xf numFmtId="4" fontId="1" fillId="0" borderId="23" xfId="0" applyNumberFormat="1" applyFont="1" applyBorder="1" applyAlignment="1">
      <alignment horizontal="center" vertical="center"/>
    </xf>
    <xf numFmtId="9" fontId="16" fillId="0" borderId="23" xfId="58" applyFont="1" applyBorder="1" applyAlignment="1">
      <alignment horizontal="center" vertical="center"/>
    </xf>
    <xf numFmtId="0" fontId="1" fillId="0" borderId="23" xfId="0" applyFont="1" applyBorder="1" applyAlignment="1">
      <alignment horizontal="center" vertical="center"/>
    </xf>
    <xf numFmtId="0" fontId="2" fillId="38" borderId="24" xfId="0" applyFont="1" applyFill="1" applyBorder="1" applyAlignment="1">
      <alignment horizontal="center" vertical="center"/>
    </xf>
    <xf numFmtId="0" fontId="2" fillId="39" borderId="24" xfId="0" applyFont="1" applyFill="1" applyBorder="1" applyAlignment="1">
      <alignment horizontal="center" vertical="center"/>
    </xf>
    <xf numFmtId="0" fontId="5" fillId="42" borderId="20" xfId="0" applyFont="1" applyFill="1" applyBorder="1" applyAlignment="1">
      <alignment vertical="center" wrapText="1"/>
    </xf>
    <xf numFmtId="0" fontId="5" fillId="43" borderId="20" xfId="0" applyFont="1" applyFill="1" applyBorder="1" applyAlignment="1">
      <alignment vertical="center" wrapText="1"/>
    </xf>
    <xf numFmtId="0" fontId="5" fillId="44" borderId="20" xfId="0" applyFont="1" applyFill="1" applyBorder="1" applyAlignment="1">
      <alignment vertical="center" wrapText="1"/>
    </xf>
    <xf numFmtId="0" fontId="2" fillId="39" borderId="25" xfId="0" applyFont="1" applyFill="1" applyBorder="1" applyAlignment="1">
      <alignment horizontal="center" vertical="center"/>
    </xf>
    <xf numFmtId="0" fontId="1" fillId="34" borderId="17" xfId="0" applyFont="1" applyFill="1" applyBorder="1" applyAlignment="1">
      <alignment horizontal="center"/>
    </xf>
    <xf numFmtId="205" fontId="1" fillId="34" borderId="17" xfId="52" applyNumberFormat="1" applyFont="1" applyFill="1" applyBorder="1" applyAlignment="1">
      <alignment horizontal="center"/>
    </xf>
    <xf numFmtId="2" fontId="1" fillId="34" borderId="17" xfId="0" applyNumberFormat="1" applyFont="1" applyFill="1" applyBorder="1" applyAlignment="1">
      <alignment horizontal="center"/>
    </xf>
    <xf numFmtId="191" fontId="1" fillId="34" borderId="17" xfId="52" applyFont="1" applyFill="1" applyBorder="1" applyAlignment="1">
      <alignment/>
    </xf>
    <xf numFmtId="0" fontId="1" fillId="34" borderId="11" xfId="0" applyFont="1" applyFill="1" applyBorder="1" applyAlignment="1">
      <alignment/>
    </xf>
    <xf numFmtId="0" fontId="18" fillId="45" borderId="20" xfId="0" applyFont="1" applyFill="1" applyBorder="1" applyAlignment="1">
      <alignment vertical="center" wrapText="1"/>
    </xf>
    <xf numFmtId="0" fontId="2" fillId="0" borderId="24" xfId="0" applyFont="1" applyFill="1" applyBorder="1" applyAlignment="1">
      <alignment horizontal="center" vertical="center"/>
    </xf>
    <xf numFmtId="0" fontId="1" fillId="0" borderId="21" xfId="0" applyFont="1" applyBorder="1" applyAlignment="1">
      <alignment vertical="center" wrapText="1"/>
    </xf>
    <xf numFmtId="0" fontId="1" fillId="42" borderId="15" xfId="0" applyFont="1" applyFill="1" applyBorder="1" applyAlignment="1">
      <alignment horizontal="center"/>
    </xf>
    <xf numFmtId="0" fontId="1" fillId="34" borderId="0" xfId="0" applyFont="1" applyFill="1" applyBorder="1" applyAlignment="1">
      <alignment/>
    </xf>
    <xf numFmtId="0" fontId="1" fillId="42" borderId="26" xfId="0" applyFont="1" applyFill="1" applyBorder="1" applyAlignment="1">
      <alignment/>
    </xf>
    <xf numFmtId="0" fontId="1" fillId="42" borderId="27" xfId="0" applyFont="1" applyFill="1" applyBorder="1" applyAlignment="1">
      <alignment/>
    </xf>
    <xf numFmtId="0" fontId="1" fillId="42" borderId="28" xfId="0" applyFont="1" applyFill="1" applyBorder="1" applyAlignment="1">
      <alignment/>
    </xf>
    <xf numFmtId="0" fontId="15" fillId="42" borderId="29" xfId="0" applyFont="1" applyFill="1" applyBorder="1" applyAlignment="1">
      <alignment/>
    </xf>
    <xf numFmtId="0" fontId="15" fillId="42" borderId="0" xfId="0" applyFont="1" applyFill="1" applyBorder="1" applyAlignment="1">
      <alignment/>
    </xf>
    <xf numFmtId="14" fontId="1" fillId="42" borderId="15" xfId="0" applyNumberFormat="1" applyFont="1" applyFill="1" applyBorder="1" applyAlignment="1">
      <alignment/>
    </xf>
    <xf numFmtId="0" fontId="1" fillId="42" borderId="0" xfId="0" applyFont="1" applyFill="1" applyBorder="1" applyAlignment="1">
      <alignment/>
    </xf>
    <xf numFmtId="0" fontId="1" fillId="42" borderId="30" xfId="0" applyFont="1" applyFill="1" applyBorder="1" applyAlignment="1">
      <alignment/>
    </xf>
    <xf numFmtId="0" fontId="1" fillId="42" borderId="29" xfId="0" applyFont="1" applyFill="1" applyBorder="1" applyAlignment="1">
      <alignment/>
    </xf>
    <xf numFmtId="0" fontId="15" fillId="42" borderId="29" xfId="0" applyFont="1" applyFill="1" applyBorder="1" applyAlignment="1">
      <alignment vertical="center"/>
    </xf>
    <xf numFmtId="0" fontId="1" fillId="42" borderId="29" xfId="0" applyFont="1" applyFill="1" applyBorder="1" applyAlignment="1">
      <alignment vertical="center"/>
    </xf>
    <xf numFmtId="49" fontId="1" fillId="42" borderId="0" xfId="0" applyNumberFormat="1" applyFont="1" applyFill="1" applyBorder="1" applyAlignment="1">
      <alignment horizontal="center" vertical="center"/>
    </xf>
    <xf numFmtId="1" fontId="1" fillId="42" borderId="0" xfId="0" applyNumberFormat="1" applyFont="1" applyFill="1" applyBorder="1" applyAlignment="1">
      <alignment horizontal="center" vertical="center"/>
    </xf>
    <xf numFmtId="213" fontId="1" fillId="42" borderId="0" xfId="0" applyNumberFormat="1" applyFont="1" applyFill="1" applyBorder="1" applyAlignment="1">
      <alignment horizontal="center" vertical="center"/>
    </xf>
    <xf numFmtId="0" fontId="1" fillId="42" borderId="31" xfId="0" applyFont="1" applyFill="1" applyBorder="1" applyAlignment="1">
      <alignment/>
    </xf>
    <xf numFmtId="0" fontId="1" fillId="42" borderId="32" xfId="0" applyFont="1" applyFill="1" applyBorder="1" applyAlignment="1">
      <alignment/>
    </xf>
    <xf numFmtId="0" fontId="1" fillId="42" borderId="33" xfId="0" applyFont="1" applyFill="1" applyBorder="1" applyAlignment="1">
      <alignment/>
    </xf>
    <xf numFmtId="3" fontId="1" fillId="42" borderId="0" xfId="0" applyNumberFormat="1" applyFont="1" applyFill="1" applyBorder="1" applyAlignment="1">
      <alignment horizontal="center" vertical="center"/>
    </xf>
    <xf numFmtId="0" fontId="7" fillId="34" borderId="0" xfId="0" applyFont="1" applyFill="1" applyBorder="1" applyAlignment="1">
      <alignment/>
    </xf>
    <xf numFmtId="9" fontId="1" fillId="34" borderId="0" xfId="58" applyFont="1" applyFill="1" applyAlignment="1">
      <alignment/>
    </xf>
    <xf numFmtId="0" fontId="5" fillId="46" borderId="11" xfId="0" applyFont="1" applyFill="1" applyBorder="1" applyAlignment="1">
      <alignment/>
    </xf>
    <xf numFmtId="0" fontId="1" fillId="47" borderId="34" xfId="0" applyFont="1" applyFill="1" applyBorder="1" applyAlignment="1">
      <alignment/>
    </xf>
    <xf numFmtId="0" fontId="1" fillId="47" borderId="35" xfId="0" applyFont="1" applyFill="1" applyBorder="1" applyAlignment="1">
      <alignment horizontal="center"/>
    </xf>
    <xf numFmtId="217" fontId="1" fillId="34" borderId="17" xfId="0" applyNumberFormat="1" applyFont="1" applyFill="1" applyBorder="1" applyAlignment="1">
      <alignment horizontal="center"/>
    </xf>
    <xf numFmtId="0" fontId="1" fillId="42" borderId="35" xfId="0" applyFont="1" applyFill="1" applyBorder="1" applyAlignment="1">
      <alignment horizontal="center"/>
    </xf>
    <xf numFmtId="191" fontId="1" fillId="34" borderId="17" xfId="52" applyFont="1" applyFill="1" applyBorder="1" applyAlignment="1">
      <alignment horizontal="center"/>
    </xf>
    <xf numFmtId="2" fontId="1" fillId="34" borderId="11" xfId="0" applyNumberFormat="1" applyFont="1" applyFill="1" applyBorder="1" applyAlignment="1">
      <alignment horizontal="center"/>
    </xf>
    <xf numFmtId="191" fontId="1" fillId="34" borderId="11" xfId="52" applyFont="1" applyFill="1" applyBorder="1" applyAlignment="1">
      <alignment horizontal="center"/>
    </xf>
    <xf numFmtId="0" fontId="1" fillId="34" borderId="11" xfId="0" applyFont="1" applyFill="1" applyBorder="1" applyAlignment="1">
      <alignment wrapText="1"/>
    </xf>
    <xf numFmtId="4" fontId="1" fillId="34" borderId="17" xfId="0" applyNumberFormat="1" applyFont="1" applyFill="1" applyBorder="1" applyAlignment="1">
      <alignment horizontal="center"/>
    </xf>
    <xf numFmtId="0" fontId="2" fillId="39" borderId="11" xfId="0" applyFont="1" applyFill="1" applyBorder="1" applyAlignment="1">
      <alignment/>
    </xf>
    <xf numFmtId="0" fontId="2" fillId="39" borderId="11" xfId="0" applyFont="1" applyFill="1" applyBorder="1" applyAlignment="1">
      <alignment horizontal="center"/>
    </xf>
    <xf numFmtId="2" fontId="1" fillId="34" borderId="11" xfId="0" applyNumberFormat="1" applyFont="1" applyFill="1" applyBorder="1" applyAlignment="1">
      <alignment/>
    </xf>
    <xf numFmtId="0" fontId="5" fillId="46" borderId="15" xfId="0" applyFont="1" applyFill="1" applyBorder="1" applyAlignment="1">
      <alignment horizontal="center" vertical="center" wrapText="1"/>
    </xf>
    <xf numFmtId="0" fontId="5" fillId="46" borderId="35" xfId="0" applyFont="1" applyFill="1" applyBorder="1" applyAlignment="1">
      <alignment horizontal="center" vertical="center" wrapText="1"/>
    </xf>
    <xf numFmtId="0" fontId="1" fillId="0" borderId="36" xfId="0" applyFont="1" applyBorder="1" applyAlignment="1">
      <alignment/>
    </xf>
    <xf numFmtId="0" fontId="1" fillId="0" borderId="12" xfId="0" applyFont="1" applyBorder="1" applyAlignment="1">
      <alignment/>
    </xf>
    <xf numFmtId="0" fontId="1" fillId="0" borderId="37" xfId="0" applyFont="1" applyBorder="1" applyAlignment="1">
      <alignment/>
    </xf>
    <xf numFmtId="0" fontId="1" fillId="48" borderId="36" xfId="0" applyFont="1" applyFill="1" applyBorder="1" applyAlignment="1">
      <alignment horizontal="center"/>
    </xf>
    <xf numFmtId="0" fontId="1" fillId="49" borderId="12" xfId="0" applyFont="1" applyFill="1" applyBorder="1" applyAlignment="1">
      <alignment horizontal="center"/>
    </xf>
    <xf numFmtId="0" fontId="1" fillId="35" borderId="12" xfId="0" applyFont="1" applyFill="1" applyBorder="1" applyAlignment="1">
      <alignment horizontal="center"/>
    </xf>
    <xf numFmtId="0" fontId="1" fillId="46" borderId="12" xfId="0" applyFont="1" applyFill="1" applyBorder="1" applyAlignment="1">
      <alignment horizontal="center"/>
    </xf>
    <xf numFmtId="0" fontId="1" fillId="47" borderId="12" xfId="0" applyFont="1" applyFill="1" applyBorder="1" applyAlignment="1">
      <alignment horizontal="center"/>
    </xf>
    <xf numFmtId="0" fontId="1" fillId="50" borderId="12" xfId="0" applyFont="1" applyFill="1" applyBorder="1" applyAlignment="1">
      <alignment horizontal="center"/>
    </xf>
    <xf numFmtId="0" fontId="1" fillId="36" borderId="12" xfId="0" applyFont="1" applyFill="1" applyBorder="1" applyAlignment="1">
      <alignment horizontal="center"/>
    </xf>
    <xf numFmtId="0" fontId="1" fillId="51" borderId="37" xfId="0" applyFont="1" applyFill="1" applyBorder="1" applyAlignment="1">
      <alignment horizontal="center"/>
    </xf>
    <xf numFmtId="219" fontId="1" fillId="34" borderId="38" xfId="49" applyNumberFormat="1" applyFont="1" applyFill="1" applyBorder="1" applyAlignment="1">
      <alignment horizontal="center"/>
    </xf>
    <xf numFmtId="219" fontId="1" fillId="34" borderId="39" xfId="49" applyNumberFormat="1" applyFont="1" applyFill="1" applyBorder="1" applyAlignment="1">
      <alignment horizontal="center"/>
    </xf>
    <xf numFmtId="219" fontId="1" fillId="34" borderId="40" xfId="49" applyNumberFormat="1" applyFont="1" applyFill="1" applyBorder="1" applyAlignment="1">
      <alignment horizontal="center"/>
    </xf>
    <xf numFmtId="205" fontId="1" fillId="34" borderId="36" xfId="52" applyNumberFormat="1" applyFont="1" applyFill="1" applyBorder="1" applyAlignment="1">
      <alignment/>
    </xf>
    <xf numFmtId="205" fontId="1" fillId="34" borderId="12" xfId="52" applyNumberFormat="1" applyFont="1" applyFill="1" applyBorder="1" applyAlignment="1">
      <alignment/>
    </xf>
    <xf numFmtId="205" fontId="1" fillId="34" borderId="37" xfId="52" applyNumberFormat="1" applyFont="1" applyFill="1" applyBorder="1" applyAlignment="1">
      <alignment/>
    </xf>
    <xf numFmtId="219" fontId="1" fillId="46" borderId="15" xfId="49" applyNumberFormat="1" applyFont="1" applyFill="1" applyBorder="1" applyAlignment="1">
      <alignment horizontal="center"/>
    </xf>
    <xf numFmtId="205" fontId="1" fillId="46" borderId="15" xfId="52" applyNumberFormat="1" applyFont="1" applyFill="1" applyBorder="1" applyAlignment="1">
      <alignment horizontal="center"/>
    </xf>
    <xf numFmtId="2" fontId="1" fillId="46" borderId="15" xfId="0" applyNumberFormat="1" applyFont="1" applyFill="1" applyBorder="1" applyAlignment="1">
      <alignment horizontal="center"/>
    </xf>
    <xf numFmtId="0" fontId="1" fillId="48" borderId="41" xfId="0" applyFont="1" applyFill="1" applyBorder="1" applyAlignment="1">
      <alignment horizontal="center"/>
    </xf>
    <xf numFmtId="0" fontId="1" fillId="49" borderId="42" xfId="0" applyFont="1" applyFill="1" applyBorder="1" applyAlignment="1">
      <alignment horizontal="center"/>
    </xf>
    <xf numFmtId="0" fontId="1" fillId="35" borderId="42" xfId="0" applyFont="1" applyFill="1" applyBorder="1" applyAlignment="1">
      <alignment horizontal="center"/>
    </xf>
    <xf numFmtId="0" fontId="1" fillId="46" borderId="42" xfId="0" applyFont="1" applyFill="1" applyBorder="1" applyAlignment="1">
      <alignment horizontal="center"/>
    </xf>
    <xf numFmtId="0" fontId="1" fillId="47" borderId="42" xfId="0" applyFont="1" applyFill="1" applyBorder="1" applyAlignment="1">
      <alignment horizontal="center"/>
    </xf>
    <xf numFmtId="0" fontId="1" fillId="50" borderId="42" xfId="0" applyFont="1" applyFill="1" applyBorder="1" applyAlignment="1">
      <alignment horizontal="center"/>
    </xf>
    <xf numFmtId="0" fontId="1" fillId="36" borderId="42" xfId="0" applyFont="1" applyFill="1" applyBorder="1" applyAlignment="1">
      <alignment horizontal="center"/>
    </xf>
    <xf numFmtId="0" fontId="1" fillId="51" borderId="43" xfId="0" applyFont="1" applyFill="1" applyBorder="1" applyAlignment="1">
      <alignment horizontal="center"/>
    </xf>
    <xf numFmtId="2" fontId="1" fillId="34" borderId="10" xfId="0" applyNumberFormat="1" applyFont="1" applyFill="1" applyBorder="1" applyAlignment="1">
      <alignment horizontal="center"/>
    </xf>
    <xf numFmtId="205" fontId="1" fillId="46" borderId="13" xfId="52" applyNumberFormat="1" applyFont="1" applyFill="1" applyBorder="1" applyAlignment="1">
      <alignment/>
    </xf>
    <xf numFmtId="2" fontId="1" fillId="46" borderId="14" xfId="0" applyNumberFormat="1" applyFont="1" applyFill="1" applyBorder="1" applyAlignment="1">
      <alignment horizontal="center"/>
    </xf>
    <xf numFmtId="219" fontId="1" fillId="34" borderId="36" xfId="49" applyNumberFormat="1" applyFont="1" applyFill="1" applyBorder="1" applyAlignment="1">
      <alignment horizontal="center"/>
    </xf>
    <xf numFmtId="219" fontId="1" fillId="34" borderId="12" xfId="49" applyNumberFormat="1" applyFont="1" applyFill="1" applyBorder="1" applyAlignment="1">
      <alignment horizontal="center"/>
    </xf>
    <xf numFmtId="219" fontId="1" fillId="34" borderId="37" xfId="49" applyNumberFormat="1" applyFont="1" applyFill="1" applyBorder="1" applyAlignment="1">
      <alignment horizontal="center"/>
    </xf>
    <xf numFmtId="2" fontId="1" fillId="34" borderId="41" xfId="0" applyNumberFormat="1" applyFont="1" applyFill="1" applyBorder="1" applyAlignment="1">
      <alignment/>
    </xf>
    <xf numFmtId="2" fontId="1" fillId="34" borderId="42" xfId="0" applyNumberFormat="1" applyFont="1" applyFill="1" applyBorder="1" applyAlignment="1">
      <alignment/>
    </xf>
    <xf numFmtId="2" fontId="1" fillId="34" borderId="43" xfId="0" applyNumberFormat="1" applyFont="1" applyFill="1" applyBorder="1" applyAlignment="1">
      <alignment/>
    </xf>
    <xf numFmtId="2" fontId="1" fillId="34" borderId="38" xfId="0" applyNumberFormat="1" applyFont="1" applyFill="1" applyBorder="1" applyAlignment="1">
      <alignment horizontal="center"/>
    </xf>
    <xf numFmtId="2" fontId="1" fillId="34" borderId="39" xfId="0" applyNumberFormat="1" applyFont="1" applyFill="1" applyBorder="1" applyAlignment="1">
      <alignment horizontal="center"/>
    </xf>
    <xf numFmtId="2" fontId="1" fillId="34" borderId="40" xfId="0" applyNumberFormat="1" applyFont="1" applyFill="1" applyBorder="1" applyAlignment="1">
      <alignment horizontal="center"/>
    </xf>
    <xf numFmtId="2" fontId="1" fillId="34" borderId="17" xfId="0" applyNumberFormat="1" applyFont="1" applyFill="1" applyBorder="1" applyAlignment="1">
      <alignment/>
    </xf>
    <xf numFmtId="2" fontId="1" fillId="34" borderId="10" xfId="0" applyNumberFormat="1" applyFont="1" applyFill="1" applyBorder="1" applyAlignment="1">
      <alignment/>
    </xf>
    <xf numFmtId="2" fontId="1" fillId="34" borderId="41" xfId="0" applyNumberFormat="1" applyFont="1" applyFill="1" applyBorder="1" applyAlignment="1">
      <alignment horizontal="center"/>
    </xf>
    <xf numFmtId="2" fontId="1" fillId="34" borderId="42" xfId="0" applyNumberFormat="1" applyFont="1" applyFill="1" applyBorder="1" applyAlignment="1">
      <alignment horizontal="center"/>
    </xf>
    <xf numFmtId="2" fontId="1" fillId="34" borderId="44" xfId="0" applyNumberFormat="1" applyFont="1" applyFill="1" applyBorder="1" applyAlignment="1">
      <alignment horizontal="center"/>
    </xf>
    <xf numFmtId="2" fontId="1" fillId="34" borderId="45" xfId="0" applyNumberFormat="1" applyFont="1" applyFill="1" applyBorder="1" applyAlignment="1">
      <alignment horizontal="center"/>
    </xf>
    <xf numFmtId="0" fontId="1" fillId="0" borderId="46" xfId="0" applyFont="1" applyBorder="1" applyAlignment="1">
      <alignment/>
    </xf>
    <xf numFmtId="0" fontId="1" fillId="51" borderId="46" xfId="0" applyFont="1" applyFill="1" applyBorder="1" applyAlignment="1">
      <alignment horizontal="center"/>
    </xf>
    <xf numFmtId="0" fontId="17" fillId="34" borderId="0" xfId="0" applyFont="1" applyFill="1" applyBorder="1" applyAlignment="1">
      <alignment/>
    </xf>
    <xf numFmtId="205" fontId="1" fillId="46" borderId="14" xfId="52" applyNumberFormat="1" applyFont="1" applyFill="1" applyBorder="1" applyAlignment="1">
      <alignment horizontal="center"/>
    </xf>
    <xf numFmtId="0" fontId="1" fillId="34" borderId="47" xfId="0" applyFont="1" applyFill="1" applyBorder="1" applyAlignment="1">
      <alignment/>
    </xf>
    <xf numFmtId="0" fontId="1" fillId="34" borderId="48" xfId="0" applyFont="1" applyFill="1" applyBorder="1" applyAlignment="1">
      <alignment/>
    </xf>
    <xf numFmtId="0" fontId="0" fillId="34" borderId="49" xfId="0" applyFill="1" applyBorder="1" applyAlignment="1">
      <alignment/>
    </xf>
    <xf numFmtId="0" fontId="0" fillId="34" borderId="50" xfId="0" applyFill="1" applyBorder="1" applyAlignment="1">
      <alignment/>
    </xf>
    <xf numFmtId="0" fontId="0" fillId="34" borderId="0" xfId="0" applyFill="1" applyBorder="1" applyAlignment="1">
      <alignment/>
    </xf>
    <xf numFmtId="0" fontId="0" fillId="34" borderId="51" xfId="0" applyFill="1" applyBorder="1" applyAlignment="1">
      <alignment/>
    </xf>
    <xf numFmtId="0" fontId="23" fillId="34" borderId="52" xfId="0" applyFont="1" applyFill="1" applyBorder="1" applyAlignment="1">
      <alignment horizontal="justify"/>
    </xf>
    <xf numFmtId="0" fontId="23" fillId="34" borderId="53" xfId="0" applyFont="1" applyFill="1" applyBorder="1" applyAlignment="1">
      <alignment/>
    </xf>
    <xf numFmtId="0" fontId="5" fillId="34" borderId="54" xfId="0" applyFont="1" applyFill="1" applyBorder="1" applyAlignment="1">
      <alignment/>
    </xf>
    <xf numFmtId="0" fontId="22" fillId="0" borderId="55" xfId="0" applyFont="1" applyBorder="1" applyAlignment="1">
      <alignment horizontal="center" vertical="top" wrapText="1"/>
    </xf>
    <xf numFmtId="0" fontId="22" fillId="0" borderId="56" xfId="0" applyFont="1" applyBorder="1" applyAlignment="1">
      <alignment horizontal="center" vertical="top" wrapText="1"/>
    </xf>
    <xf numFmtId="0" fontId="22" fillId="0" borderId="0" xfId="0" applyFont="1" applyBorder="1" applyAlignment="1">
      <alignment horizontal="center" vertical="top" wrapText="1"/>
    </xf>
    <xf numFmtId="0" fontId="22" fillId="0" borderId="57" xfId="0" applyFont="1" applyBorder="1" applyAlignment="1">
      <alignment horizontal="center" vertical="top" wrapText="1"/>
    </xf>
    <xf numFmtId="0" fontId="25" fillId="52" borderId="55" xfId="0" applyFont="1" applyFill="1" applyBorder="1" applyAlignment="1">
      <alignment horizontal="center" vertical="top" wrapText="1"/>
    </xf>
    <xf numFmtId="0" fontId="26" fillId="42" borderId="29" xfId="0" applyFont="1" applyFill="1" applyBorder="1" applyAlignment="1">
      <alignment wrapText="1"/>
    </xf>
    <xf numFmtId="0" fontId="27" fillId="42" borderId="29" xfId="0" applyFont="1" applyFill="1" applyBorder="1" applyAlignment="1">
      <alignment wrapText="1"/>
    </xf>
    <xf numFmtId="0" fontId="15" fillId="42" borderId="29" xfId="0" applyFont="1" applyFill="1" applyBorder="1" applyAlignment="1">
      <alignment vertical="center" wrapText="1"/>
    </xf>
    <xf numFmtId="14" fontId="1" fillId="42" borderId="13" xfId="0" applyNumberFormat="1" applyFont="1" applyFill="1" applyBorder="1" applyAlignment="1">
      <alignment/>
    </xf>
    <xf numFmtId="0" fontId="5" fillId="42" borderId="13" xfId="0" applyFont="1" applyFill="1" applyBorder="1" applyAlignment="1">
      <alignment horizontal="center"/>
    </xf>
    <xf numFmtId="0" fontId="5" fillId="42" borderId="58" xfId="0" applyFont="1" applyFill="1" applyBorder="1" applyAlignment="1">
      <alignment horizontal="center"/>
    </xf>
    <xf numFmtId="0" fontId="5" fillId="42" borderId="14" xfId="0" applyFont="1" applyFill="1" applyBorder="1" applyAlignment="1">
      <alignment horizontal="center"/>
    </xf>
    <xf numFmtId="0" fontId="17" fillId="51" borderId="13" xfId="0" applyFont="1" applyFill="1" applyBorder="1" applyAlignment="1">
      <alignment horizontal="center"/>
    </xf>
    <xf numFmtId="0" fontId="17" fillId="51" borderId="58" xfId="0" applyFont="1" applyFill="1" applyBorder="1" applyAlignment="1">
      <alignment horizontal="center"/>
    </xf>
    <xf numFmtId="0" fontId="17" fillId="51" borderId="14" xfId="0" applyFont="1" applyFill="1" applyBorder="1" applyAlignment="1">
      <alignment horizontal="center"/>
    </xf>
    <xf numFmtId="0" fontId="1" fillId="51" borderId="14" xfId="0" applyFont="1" applyFill="1" applyBorder="1" applyAlignment="1">
      <alignment horizontal="center" vertical="center" wrapText="1"/>
    </xf>
    <xf numFmtId="0" fontId="1" fillId="51" borderId="58" xfId="0" applyFont="1" applyFill="1" applyBorder="1" applyAlignment="1">
      <alignment horizontal="center" vertical="center" wrapText="1"/>
    </xf>
    <xf numFmtId="0" fontId="5" fillId="46" borderId="13" xfId="0" applyFont="1" applyFill="1" applyBorder="1" applyAlignment="1">
      <alignment horizontal="center"/>
    </xf>
    <xf numFmtId="0" fontId="5" fillId="46" borderId="58" xfId="0" applyFont="1" applyFill="1" applyBorder="1" applyAlignment="1">
      <alignment horizontal="center"/>
    </xf>
    <xf numFmtId="0" fontId="5" fillId="46" borderId="14" xfId="0" applyFont="1" applyFill="1" applyBorder="1" applyAlignment="1">
      <alignment horizontal="center"/>
    </xf>
    <xf numFmtId="0" fontId="17" fillId="34" borderId="47" xfId="0" applyFont="1" applyFill="1" applyBorder="1" applyAlignment="1">
      <alignment horizontal="center"/>
    </xf>
    <xf numFmtId="0" fontId="29" fillId="34" borderId="0" xfId="0" applyFont="1" applyFill="1" applyAlignment="1">
      <alignment/>
    </xf>
    <xf numFmtId="0" fontId="29" fillId="34" borderId="0" xfId="0" applyFont="1" applyFill="1" applyAlignment="1">
      <alignment horizontal="center"/>
    </xf>
    <xf numFmtId="0" fontId="29" fillId="53" borderId="45" xfId="0" applyFont="1" applyFill="1" applyBorder="1" applyAlignment="1">
      <alignment horizontal="center" vertical="center" wrapText="1"/>
    </xf>
    <xf numFmtId="0" fontId="30" fillId="53" borderId="45" xfId="0" applyFont="1" applyFill="1" applyBorder="1" applyAlignment="1">
      <alignment horizontal="center" vertical="center" wrapText="1"/>
    </xf>
    <xf numFmtId="0" fontId="29" fillId="53" borderId="0" xfId="0" applyFont="1" applyFill="1" applyBorder="1" applyAlignment="1">
      <alignment horizontal="center" vertical="center" wrapText="1"/>
    </xf>
    <xf numFmtId="0" fontId="29" fillId="34" borderId="0" xfId="0" applyFont="1" applyFill="1" applyBorder="1" applyAlignment="1">
      <alignment/>
    </xf>
    <xf numFmtId="0" fontId="29" fillId="53" borderId="45" xfId="0" applyFont="1" applyFill="1" applyBorder="1" applyAlignment="1">
      <alignment/>
    </xf>
    <xf numFmtId="0" fontId="29" fillId="53" borderId="0" xfId="0" applyFont="1" applyFill="1" applyAlignment="1">
      <alignment/>
    </xf>
    <xf numFmtId="0" fontId="29" fillId="53" borderId="0" xfId="0" applyFont="1" applyFill="1" applyBorder="1" applyAlignment="1">
      <alignment/>
    </xf>
    <xf numFmtId="0" fontId="29" fillId="53" borderId="0" xfId="0" applyFont="1" applyFill="1" applyAlignment="1">
      <alignment horizontal="center" vertical="center" wrapText="1"/>
    </xf>
    <xf numFmtId="0" fontId="29" fillId="34" borderId="0" xfId="0" applyFont="1" applyFill="1" applyAlignment="1">
      <alignment horizontal="justify" vertical="center" wrapText="1"/>
    </xf>
    <xf numFmtId="0" fontId="29" fillId="34" borderId="0" xfId="0" applyFont="1" applyFill="1" applyAlignment="1">
      <alignment horizontal="justify"/>
    </xf>
    <xf numFmtId="0" fontId="29" fillId="53" borderId="0" xfId="0" applyFont="1" applyFill="1" applyAlignment="1">
      <alignment wrapText="1"/>
    </xf>
    <xf numFmtId="0" fontId="29" fillId="53" borderId="0" xfId="0" applyFont="1" applyFill="1" applyBorder="1" applyAlignment="1">
      <alignment horizontal="center" vertical="top" wrapText="1"/>
    </xf>
    <xf numFmtId="0" fontId="30" fillId="2" borderId="10"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53" borderId="11" xfId="0" applyFont="1" applyFill="1" applyBorder="1" applyAlignment="1">
      <alignment horizontal="justify" vertical="top" wrapText="1"/>
    </xf>
    <xf numFmtId="0" fontId="30" fillId="53" borderId="0" xfId="0" applyFont="1" applyFill="1" applyAlignment="1">
      <alignment/>
    </xf>
    <xf numFmtId="0" fontId="30" fillId="53" borderId="45" xfId="0" applyFont="1" applyFill="1" applyBorder="1" applyAlignment="1">
      <alignment horizontal="center" vertical="center" wrapText="1"/>
    </xf>
    <xf numFmtId="0" fontId="30" fillId="53" borderId="11" xfId="0" applyFont="1" applyFill="1" applyBorder="1" applyAlignment="1">
      <alignment vertical="top" wrapText="1"/>
    </xf>
    <xf numFmtId="0" fontId="30" fillId="53" borderId="11" xfId="0" applyFont="1" applyFill="1" applyBorder="1" applyAlignment="1">
      <alignment horizontal="center" vertical="center" wrapText="1"/>
    </xf>
    <xf numFmtId="0" fontId="30" fillId="53" borderId="59" xfId="0" applyFont="1" applyFill="1" applyBorder="1" applyAlignment="1">
      <alignment horizontal="center" vertical="center" wrapText="1"/>
    </xf>
    <xf numFmtId="0" fontId="29" fillId="53" borderId="0" xfId="56" applyFont="1" applyFill="1" applyBorder="1" applyAlignment="1">
      <alignment horizontal="center" vertical="center" wrapText="1"/>
      <protection/>
    </xf>
    <xf numFmtId="0" fontId="31" fillId="34" borderId="0" xfId="0" applyFont="1" applyFill="1" applyAlignment="1">
      <alignment/>
    </xf>
    <xf numFmtId="0" fontId="74" fillId="53" borderId="45" xfId="0" applyFont="1" applyFill="1" applyBorder="1" applyAlignment="1">
      <alignment horizontal="center" vertical="center" wrapText="1"/>
    </xf>
    <xf numFmtId="0" fontId="74" fillId="53" borderId="0" xfId="0" applyFont="1" applyFill="1" applyBorder="1" applyAlignment="1">
      <alignment horizontal="center" vertical="center" wrapText="1"/>
    </xf>
    <xf numFmtId="0" fontId="30" fillId="34" borderId="45" xfId="0" applyFont="1" applyFill="1" applyBorder="1" applyAlignment="1">
      <alignment horizontal="justify" vertical="center" wrapText="1"/>
    </xf>
    <xf numFmtId="0" fontId="30" fillId="53" borderId="11" xfId="0" applyFont="1" applyFill="1" applyBorder="1" applyAlignment="1">
      <alignment horizontal="justify" vertical="center" wrapText="1"/>
    </xf>
    <xf numFmtId="0" fontId="30" fillId="53" borderId="0" xfId="0" applyFont="1" applyFill="1" applyBorder="1" applyAlignment="1">
      <alignment horizontal="center" vertical="center" wrapText="1"/>
    </xf>
    <xf numFmtId="0" fontId="30" fillId="34" borderId="45" xfId="0" applyFont="1" applyFill="1" applyBorder="1" applyAlignment="1">
      <alignment horizontal="justify" vertical="top" wrapText="1"/>
    </xf>
    <xf numFmtId="0" fontId="30" fillId="0" borderId="45" xfId="0" applyFont="1" applyFill="1" applyBorder="1" applyAlignment="1">
      <alignment horizontal="justify" vertical="top" wrapText="1"/>
    </xf>
    <xf numFmtId="0" fontId="30" fillId="0" borderId="45" xfId="0" applyFont="1" applyFill="1" applyBorder="1" applyAlignment="1">
      <alignment horizontal="left" vertical="top" wrapText="1"/>
    </xf>
    <xf numFmtId="0" fontId="30" fillId="34" borderId="45" xfId="0" applyFont="1" applyFill="1" applyBorder="1" applyAlignment="1">
      <alignment horizontal="left" vertical="top" wrapText="1"/>
    </xf>
    <xf numFmtId="0" fontId="29" fillId="0" borderId="59" xfId="0" applyFont="1" applyBorder="1" applyAlignment="1">
      <alignment horizontal="justify" vertical="center" wrapText="1"/>
    </xf>
    <xf numFmtId="0" fontId="29" fillId="0" borderId="0" xfId="0" applyFont="1" applyBorder="1" applyAlignment="1">
      <alignment horizontal="justify" vertical="center" wrapText="1"/>
    </xf>
    <xf numFmtId="0" fontId="30" fillId="0" borderId="59" xfId="0" applyFont="1" applyBorder="1" applyAlignment="1">
      <alignment horizontal="justify" vertical="center" wrapText="1"/>
    </xf>
    <xf numFmtId="0" fontId="32" fillId="53" borderId="59" xfId="0" applyFont="1" applyFill="1" applyBorder="1" applyAlignment="1">
      <alignment horizontal="center" vertical="center" wrapText="1"/>
    </xf>
    <xf numFmtId="0" fontId="30" fillId="34" borderId="59" xfId="0" applyFont="1" applyFill="1" applyBorder="1" applyAlignment="1">
      <alignment horizontal="justify" vertical="top" wrapText="1"/>
    </xf>
    <xf numFmtId="0" fontId="30" fillId="34" borderId="0" xfId="0" applyFont="1" applyFill="1" applyBorder="1" applyAlignment="1">
      <alignment horizontal="justify" vertical="top" wrapText="1"/>
    </xf>
    <xf numFmtId="0" fontId="30" fillId="34" borderId="0" xfId="0" applyFont="1" applyFill="1" applyBorder="1" applyAlignment="1">
      <alignment/>
    </xf>
    <xf numFmtId="0" fontId="30" fillId="0" borderId="45" xfId="0" applyFont="1" applyBorder="1" applyAlignment="1">
      <alignment vertical="center"/>
    </xf>
    <xf numFmtId="0" fontId="30" fillId="53" borderId="10" xfId="0" applyFont="1" applyFill="1" applyBorder="1" applyAlignment="1">
      <alignment horizontal="center" vertical="center" wrapText="1"/>
    </xf>
    <xf numFmtId="0" fontId="30" fillId="53" borderId="45" xfId="0" applyFont="1" applyFill="1" applyBorder="1" applyAlignment="1">
      <alignment horizontal="justify" vertical="top" wrapText="1"/>
    </xf>
    <xf numFmtId="0" fontId="30" fillId="0" borderId="59" xfId="0" applyFont="1" applyBorder="1" applyAlignment="1">
      <alignment horizontal="center" vertical="center" wrapText="1"/>
    </xf>
    <xf numFmtId="0" fontId="30" fillId="0" borderId="0" xfId="0" applyFont="1" applyBorder="1" applyAlignment="1">
      <alignment horizontal="center" vertical="center" wrapText="1"/>
    </xf>
    <xf numFmtId="0" fontId="30" fillId="34" borderId="59" xfId="0" applyFont="1" applyFill="1" applyBorder="1" applyAlignment="1">
      <alignment horizontal="justify" vertical="center" wrapText="1"/>
    </xf>
    <xf numFmtId="0" fontId="30" fillId="34" borderId="0" xfId="0" applyFont="1" applyFill="1" applyBorder="1" applyAlignment="1">
      <alignment horizontal="justify" vertical="center" wrapText="1"/>
    </xf>
    <xf numFmtId="0" fontId="30" fillId="53" borderId="59" xfId="0" applyFont="1" applyFill="1" applyBorder="1" applyAlignment="1">
      <alignment horizontal="justify" vertical="top" wrapText="1"/>
    </xf>
    <xf numFmtId="0" fontId="30" fillId="53" borderId="59" xfId="0" applyFont="1" applyFill="1" applyBorder="1" applyAlignment="1">
      <alignment horizontal="center" vertical="top" wrapText="1"/>
    </xf>
    <xf numFmtId="0" fontId="30" fillId="53" borderId="0" xfId="0" applyFont="1" applyFill="1" applyBorder="1" applyAlignment="1">
      <alignment horizontal="center" vertical="top" wrapText="1"/>
    </xf>
    <xf numFmtId="0" fontId="30" fillId="0" borderId="59" xfId="0" applyFont="1" applyFill="1" applyBorder="1" applyAlignment="1">
      <alignment horizontal="center" vertical="center" wrapText="1"/>
    </xf>
    <xf numFmtId="0" fontId="30" fillId="53" borderId="45" xfId="0" applyFont="1" applyFill="1" applyBorder="1" applyAlignment="1">
      <alignment horizontal="center" vertical="top" wrapText="1"/>
    </xf>
    <xf numFmtId="0" fontId="30" fillId="53" borderId="0" xfId="0" applyFont="1" applyFill="1" applyBorder="1" applyAlignment="1">
      <alignment/>
    </xf>
    <xf numFmtId="0" fontId="30" fillId="34" borderId="60" xfId="0" applyFont="1" applyFill="1" applyBorder="1" applyAlignment="1">
      <alignment horizontal="center" vertical="center" wrapText="1"/>
    </xf>
    <xf numFmtId="0" fontId="30" fillId="34" borderId="61" xfId="0" applyFont="1" applyFill="1" applyBorder="1" applyAlignment="1">
      <alignment horizontal="center" vertical="center" wrapText="1"/>
    </xf>
    <xf numFmtId="0" fontId="30" fillId="53" borderId="60" xfId="0" applyFont="1" applyFill="1" applyBorder="1" applyAlignment="1">
      <alignment horizontal="center" vertical="center" wrapText="1"/>
    </xf>
    <xf numFmtId="0" fontId="30" fillId="53" borderId="62" xfId="0" applyFont="1" applyFill="1" applyBorder="1" applyAlignment="1">
      <alignment horizontal="center" vertical="center" wrapText="1"/>
    </xf>
    <xf numFmtId="0" fontId="30" fillId="2" borderId="10" xfId="0" applyFont="1" applyFill="1" applyBorder="1" applyAlignment="1">
      <alignment vertical="center" wrapText="1"/>
    </xf>
    <xf numFmtId="0" fontId="30" fillId="2" borderId="45" xfId="0" applyFont="1" applyFill="1" applyBorder="1" applyAlignment="1">
      <alignment vertical="center" wrapText="1"/>
    </xf>
    <xf numFmtId="0" fontId="30" fillId="2" borderId="17" xfId="0" applyFont="1" applyFill="1" applyBorder="1" applyAlignment="1">
      <alignment vertical="center" wrapText="1"/>
    </xf>
    <xf numFmtId="0" fontId="30" fillId="53" borderId="0" xfId="0" applyFont="1" applyFill="1" applyBorder="1" applyAlignment="1">
      <alignment horizontal="justify" vertical="top" wrapText="1"/>
    </xf>
    <xf numFmtId="0" fontId="30" fillId="53" borderId="0" xfId="56" applyFont="1" applyFill="1" applyBorder="1" applyAlignment="1">
      <alignment horizontal="center" vertical="center" wrapText="1"/>
      <protection/>
    </xf>
    <xf numFmtId="0" fontId="34" fillId="53" borderId="45" xfId="0" applyFont="1" applyFill="1" applyBorder="1" applyAlignment="1">
      <alignment horizontal="justify" vertical="top" wrapText="1"/>
    </xf>
    <xf numFmtId="0" fontId="29" fillId="34" borderId="0" xfId="0" applyFont="1" applyFill="1" applyBorder="1" applyAlignment="1">
      <alignment horizontal="justify" vertical="center" wrapText="1"/>
    </xf>
    <xf numFmtId="0" fontId="29" fillId="34" borderId="0" xfId="0" applyFont="1" applyFill="1" applyBorder="1" applyAlignment="1">
      <alignment horizontal="justify"/>
    </xf>
    <xf numFmtId="0" fontId="30" fillId="53" borderId="11" xfId="0" applyFont="1" applyFill="1" applyBorder="1" applyAlignment="1">
      <alignment horizontal="left" vertical="top" wrapText="1"/>
    </xf>
    <xf numFmtId="0" fontId="30" fillId="2" borderId="11" xfId="0" applyFont="1" applyFill="1" applyBorder="1" applyAlignment="1">
      <alignment horizontal="left" vertical="top" wrapText="1"/>
    </xf>
    <xf numFmtId="0" fontId="30" fillId="2" borderId="10" xfId="56" applyFont="1" applyFill="1" applyBorder="1" applyAlignment="1">
      <alignment horizontal="center" vertical="center" wrapText="1"/>
      <protection/>
    </xf>
    <xf numFmtId="0" fontId="30" fillId="0" borderId="45" xfId="56" applyFont="1" applyBorder="1" applyAlignment="1">
      <alignment horizontal="center" vertical="center" wrapText="1"/>
      <protection/>
    </xf>
    <xf numFmtId="0" fontId="32" fillId="2" borderId="10" xfId="56" applyFont="1" applyFill="1" applyBorder="1" applyAlignment="1">
      <alignment horizontal="center" vertical="center" wrapText="1"/>
      <protection/>
    </xf>
    <xf numFmtId="0" fontId="29" fillId="54" borderId="0" xfId="0" applyFont="1" applyFill="1" applyAlignment="1">
      <alignment/>
    </xf>
    <xf numFmtId="0" fontId="74" fillId="55" borderId="11" xfId="0" applyFont="1" applyFill="1" applyBorder="1" applyAlignment="1">
      <alignment horizontal="center" vertical="center" wrapText="1"/>
    </xf>
    <xf numFmtId="0" fontId="74" fillId="53" borderId="0" xfId="0" applyFont="1" applyFill="1" applyBorder="1" applyAlignment="1">
      <alignment horizontal="center" vertical="top" wrapText="1"/>
    </xf>
    <xf numFmtId="0" fontId="37" fillId="53" borderId="59" xfId="0" applyFont="1" applyFill="1" applyBorder="1" applyAlignment="1">
      <alignment horizontal="center" vertical="center" wrapText="1"/>
    </xf>
    <xf numFmtId="0" fontId="35" fillId="14" borderId="10" xfId="56" applyFont="1" applyFill="1" applyBorder="1" applyAlignment="1">
      <alignment horizontal="center" vertical="center" wrapText="1"/>
      <protection/>
    </xf>
    <xf numFmtId="0" fontId="28" fillId="34" borderId="0" xfId="0" applyFont="1" applyFill="1" applyAlignment="1">
      <alignment horizontal="center"/>
    </xf>
    <xf numFmtId="0" fontId="5" fillId="46" borderId="42" xfId="0" applyFont="1" applyFill="1" applyBorder="1" applyAlignment="1">
      <alignment horizontal="center" vertical="center"/>
    </xf>
    <xf numFmtId="0" fontId="5" fillId="46" borderId="59" xfId="0" applyFont="1" applyFill="1" applyBorder="1" applyAlignment="1">
      <alignment horizontal="center" vertical="center"/>
    </xf>
    <xf numFmtId="0" fontId="5" fillId="46" borderId="39" xfId="0" applyFont="1" applyFill="1" applyBorder="1" applyAlignment="1">
      <alignment horizontal="center" vertical="center"/>
    </xf>
    <xf numFmtId="0" fontId="5" fillId="49" borderId="42" xfId="0" applyFont="1" applyFill="1" applyBorder="1" applyAlignment="1">
      <alignment horizontal="center" vertical="center"/>
    </xf>
    <xf numFmtId="0" fontId="5" fillId="49" borderId="59" xfId="0" applyFont="1" applyFill="1" applyBorder="1" applyAlignment="1">
      <alignment horizontal="center" vertical="center"/>
    </xf>
    <xf numFmtId="0" fontId="5" fillId="49" borderId="39" xfId="0" applyFont="1" applyFill="1" applyBorder="1" applyAlignment="1">
      <alignment horizontal="center" vertical="center"/>
    </xf>
    <xf numFmtId="0" fontId="8" fillId="56" borderId="13" xfId="0" applyFont="1" applyFill="1" applyBorder="1" applyAlignment="1">
      <alignment horizontal="center"/>
    </xf>
    <xf numFmtId="0" fontId="8" fillId="56" borderId="58" xfId="0" applyFont="1" applyFill="1" applyBorder="1" applyAlignment="1">
      <alignment horizontal="center"/>
    </xf>
    <xf numFmtId="0" fontId="8" fillId="56" borderId="14" xfId="0" applyFont="1" applyFill="1" applyBorder="1" applyAlignment="1">
      <alignment horizontal="center"/>
    </xf>
    <xf numFmtId="0" fontId="5" fillId="42" borderId="13" xfId="0" applyFont="1" applyFill="1" applyBorder="1" applyAlignment="1">
      <alignment horizontal="center"/>
    </xf>
    <xf numFmtId="0" fontId="5" fillId="42" borderId="58" xfId="0" applyFont="1" applyFill="1" applyBorder="1" applyAlignment="1">
      <alignment horizontal="center"/>
    </xf>
    <xf numFmtId="0" fontId="5" fillId="42" borderId="14" xfId="0" applyFont="1" applyFill="1" applyBorder="1" applyAlignment="1">
      <alignment horizontal="center"/>
    </xf>
    <xf numFmtId="0" fontId="5" fillId="57" borderId="13" xfId="0" applyFont="1" applyFill="1" applyBorder="1" applyAlignment="1">
      <alignment horizontal="center" vertical="center"/>
    </xf>
    <xf numFmtId="0" fontId="5" fillId="57" borderId="58" xfId="0" applyFont="1" applyFill="1" applyBorder="1" applyAlignment="1">
      <alignment horizontal="center" vertical="center"/>
    </xf>
    <xf numFmtId="0" fontId="5" fillId="57" borderId="14" xfId="0" applyFont="1" applyFill="1" applyBorder="1" applyAlignment="1">
      <alignment horizontal="center" vertical="center"/>
    </xf>
    <xf numFmtId="0" fontId="5" fillId="58" borderId="13" xfId="0" applyFont="1" applyFill="1" applyBorder="1" applyAlignment="1">
      <alignment horizontal="center" vertical="center"/>
    </xf>
    <xf numFmtId="0" fontId="5" fillId="58" borderId="58" xfId="0" applyFont="1" applyFill="1" applyBorder="1" applyAlignment="1">
      <alignment horizontal="center" vertical="center"/>
    </xf>
    <xf numFmtId="0" fontId="5" fillId="58" borderId="14" xfId="0" applyFont="1" applyFill="1" applyBorder="1" applyAlignment="1">
      <alignment horizontal="center" vertical="center"/>
    </xf>
    <xf numFmtId="0" fontId="28" fillId="0" borderId="0" xfId="0" applyFont="1" applyAlignment="1">
      <alignment horizontal="center"/>
    </xf>
    <xf numFmtId="0" fontId="7" fillId="33" borderId="13" xfId="0" applyFont="1" applyFill="1" applyBorder="1" applyAlignment="1">
      <alignment horizontal="center"/>
    </xf>
    <xf numFmtId="0" fontId="7" fillId="33" borderId="58" xfId="0" applyFont="1" applyFill="1" applyBorder="1" applyAlignment="1">
      <alignment horizontal="center"/>
    </xf>
    <xf numFmtId="0" fontId="7" fillId="33" borderId="14" xfId="0" applyFont="1" applyFill="1" applyBorder="1" applyAlignment="1">
      <alignment horizontal="center"/>
    </xf>
    <xf numFmtId="0" fontId="1" fillId="0" borderId="10"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45" xfId="0" applyFont="1" applyBorder="1" applyAlignment="1">
      <alignment horizontal="center" vertical="center" wrapText="1"/>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0" fillId="0" borderId="17" xfId="0" applyBorder="1" applyAlignment="1">
      <alignment horizontal="center" vertical="center" wrapText="1"/>
    </xf>
    <xf numFmtId="0" fontId="1" fillId="0" borderId="10" xfId="0" applyFont="1" applyBorder="1" applyAlignment="1">
      <alignment/>
    </xf>
    <xf numFmtId="0" fontId="1" fillId="0" borderId="17" xfId="0" applyFont="1" applyBorder="1" applyAlignment="1">
      <alignment/>
    </xf>
    <xf numFmtId="0" fontId="2" fillId="33" borderId="63" xfId="0" applyFont="1" applyFill="1" applyBorder="1" applyAlignment="1">
      <alignment horizontal="center" vertical="center"/>
    </xf>
    <xf numFmtId="0" fontId="2" fillId="33" borderId="64" xfId="0" applyFont="1" applyFill="1" applyBorder="1" applyAlignment="1">
      <alignment horizontal="center" vertical="center"/>
    </xf>
    <xf numFmtId="0" fontId="3" fillId="33" borderId="10" xfId="0" applyFont="1" applyFill="1" applyBorder="1" applyAlignment="1">
      <alignment horizontal="center" vertical="center" textRotation="90" wrapText="1"/>
    </xf>
    <xf numFmtId="0" fontId="3" fillId="33" borderId="45" xfId="0" applyFont="1" applyFill="1" applyBorder="1" applyAlignment="1">
      <alignment horizontal="center" vertical="center" textRotation="90" wrapText="1"/>
    </xf>
    <xf numFmtId="0" fontId="2" fillId="33" borderId="63"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2" fillId="33" borderId="6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6" fillId="0" borderId="45" xfId="0" applyFont="1" applyBorder="1" applyAlignment="1">
      <alignment horizontal="center" vertical="center"/>
    </xf>
    <xf numFmtId="0" fontId="1" fillId="0" borderId="45" xfId="0" applyFont="1" applyBorder="1" applyAlignment="1">
      <alignment horizontal="justify" vertical="center" wrapText="1"/>
    </xf>
    <xf numFmtId="0" fontId="1" fillId="0" borderId="10" xfId="0" applyFont="1" applyBorder="1" applyAlignment="1">
      <alignment horizontal="center"/>
    </xf>
    <xf numFmtId="0" fontId="1" fillId="0" borderId="45"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vertical="center"/>
    </xf>
    <xf numFmtId="0" fontId="1" fillId="0" borderId="17" xfId="0" applyFont="1" applyBorder="1" applyAlignment="1">
      <alignment horizontal="center" vertical="center"/>
    </xf>
    <xf numFmtId="0" fontId="2" fillId="40" borderId="54" xfId="0" applyFont="1" applyFill="1" applyBorder="1" applyAlignment="1">
      <alignment horizontal="center"/>
    </xf>
    <xf numFmtId="0" fontId="2" fillId="40" borderId="47" xfId="0" applyFont="1" applyFill="1" applyBorder="1" applyAlignment="1">
      <alignment horizontal="center"/>
    </xf>
    <xf numFmtId="0" fontId="2" fillId="40" borderId="13" xfId="0" applyFont="1" applyFill="1" applyBorder="1" applyAlignment="1">
      <alignment horizontal="center"/>
    </xf>
    <xf numFmtId="0" fontId="2" fillId="40" borderId="58" xfId="0" applyFont="1" applyFill="1" applyBorder="1" applyAlignment="1">
      <alignment horizontal="center"/>
    </xf>
    <xf numFmtId="0" fontId="2" fillId="40" borderId="14" xfId="0" applyFont="1" applyFill="1" applyBorder="1" applyAlignment="1">
      <alignment horizontal="center"/>
    </xf>
    <xf numFmtId="0" fontId="1" fillId="42" borderId="65" xfId="0" applyFont="1" applyFill="1" applyBorder="1" applyAlignment="1">
      <alignment horizontal="center"/>
    </xf>
    <xf numFmtId="0" fontId="1" fillId="42" borderId="66" xfId="0" applyFont="1" applyFill="1" applyBorder="1" applyAlignment="1">
      <alignment horizontal="center"/>
    </xf>
    <xf numFmtId="0" fontId="1" fillId="42" borderId="38" xfId="0" applyFont="1" applyFill="1" applyBorder="1" applyAlignment="1">
      <alignment horizontal="center"/>
    </xf>
    <xf numFmtId="0" fontId="1" fillId="43" borderId="63" xfId="0" applyFont="1" applyFill="1" applyBorder="1" applyAlignment="1">
      <alignment horizontal="center"/>
    </xf>
    <xf numFmtId="0" fontId="1" fillId="43" borderId="59" xfId="0" applyFont="1" applyFill="1" applyBorder="1" applyAlignment="1">
      <alignment horizontal="center"/>
    </xf>
    <xf numFmtId="0" fontId="1" fillId="43" borderId="39" xfId="0" applyFont="1" applyFill="1" applyBorder="1" applyAlignment="1">
      <alignment horizontal="center"/>
    </xf>
    <xf numFmtId="0" fontId="2" fillId="45" borderId="63" xfId="0" applyFont="1" applyFill="1" applyBorder="1" applyAlignment="1">
      <alignment horizontal="center"/>
    </xf>
    <xf numFmtId="0" fontId="2" fillId="45" borderId="59" xfId="0" applyFont="1" applyFill="1" applyBorder="1" applyAlignment="1">
      <alignment horizontal="center"/>
    </xf>
    <xf numFmtId="0" fontId="2" fillId="45" borderId="39" xfId="0" applyFont="1" applyFill="1" applyBorder="1" applyAlignment="1">
      <alignment horizontal="center"/>
    </xf>
    <xf numFmtId="0" fontId="1" fillId="44" borderId="63" xfId="0" applyFont="1" applyFill="1" applyBorder="1" applyAlignment="1">
      <alignment horizontal="center"/>
    </xf>
    <xf numFmtId="0" fontId="1" fillId="44" borderId="59" xfId="0" applyFont="1" applyFill="1" applyBorder="1" applyAlignment="1">
      <alignment horizontal="center"/>
    </xf>
    <xf numFmtId="0" fontId="1" fillId="44" borderId="39" xfId="0" applyFont="1" applyFill="1" applyBorder="1" applyAlignment="1">
      <alignment horizontal="center"/>
    </xf>
    <xf numFmtId="0" fontId="2" fillId="33" borderId="54" xfId="0" applyFont="1" applyFill="1" applyBorder="1" applyAlignment="1">
      <alignment horizontal="center" vertical="center" wrapText="1"/>
    </xf>
    <xf numFmtId="0" fontId="0" fillId="0" borderId="48" xfId="0" applyBorder="1" applyAlignment="1">
      <alignment/>
    </xf>
    <xf numFmtId="0" fontId="14" fillId="59" borderId="52" xfId="0" applyFont="1" applyFill="1" applyBorder="1" applyAlignment="1">
      <alignment horizontal="center" vertical="center"/>
    </xf>
    <xf numFmtId="0" fontId="0" fillId="0" borderId="50" xfId="0" applyBorder="1" applyAlignment="1">
      <alignment/>
    </xf>
    <xf numFmtId="0" fontId="2" fillId="40" borderId="34" xfId="0" applyFont="1" applyFill="1" applyBorder="1" applyAlignment="1">
      <alignment horizontal="center" vertical="center"/>
    </xf>
    <xf numFmtId="0" fontId="2" fillId="40" borderId="19" xfId="0" applyFont="1" applyFill="1" applyBorder="1" applyAlignment="1">
      <alignment horizontal="center" vertical="center"/>
    </xf>
    <xf numFmtId="0" fontId="2" fillId="40" borderId="54" xfId="0" applyFont="1" applyFill="1" applyBorder="1" applyAlignment="1">
      <alignment horizontal="center" vertical="center"/>
    </xf>
    <xf numFmtId="0" fontId="2" fillId="40" borderId="47" xfId="0" applyFont="1" applyFill="1" applyBorder="1" applyAlignment="1">
      <alignment horizontal="center" vertical="center"/>
    </xf>
    <xf numFmtId="0" fontId="2" fillId="40" borderId="48" xfId="0" applyFont="1" applyFill="1" applyBorder="1" applyAlignment="1">
      <alignment horizontal="center" vertical="center"/>
    </xf>
    <xf numFmtId="0" fontId="7" fillId="36" borderId="13" xfId="0" applyFont="1" applyFill="1" applyBorder="1" applyAlignment="1">
      <alignment horizontal="center"/>
    </xf>
    <xf numFmtId="0" fontId="7" fillId="36" borderId="58" xfId="0" applyFont="1" applyFill="1" applyBorder="1" applyAlignment="1">
      <alignment horizontal="center"/>
    </xf>
    <xf numFmtId="0" fontId="7" fillId="36" borderId="14" xfId="0" applyFont="1" applyFill="1" applyBorder="1" applyAlignment="1">
      <alignment horizontal="center"/>
    </xf>
    <xf numFmtId="0" fontId="17" fillId="57" borderId="13" xfId="0" applyFont="1" applyFill="1" applyBorder="1" applyAlignment="1">
      <alignment horizontal="center"/>
    </xf>
    <xf numFmtId="0" fontId="17" fillId="57" borderId="58" xfId="0" applyFont="1" applyFill="1" applyBorder="1" applyAlignment="1">
      <alignment horizontal="center"/>
    </xf>
    <xf numFmtId="0" fontId="17" fillId="57" borderId="14" xfId="0" applyFont="1" applyFill="1" applyBorder="1" applyAlignment="1">
      <alignment horizontal="center"/>
    </xf>
    <xf numFmtId="0" fontId="1" fillId="57" borderId="13" xfId="0" applyFont="1" applyFill="1" applyBorder="1" applyAlignment="1">
      <alignment horizontal="center" vertical="center" wrapText="1"/>
    </xf>
    <xf numFmtId="0" fontId="1" fillId="57" borderId="14" xfId="0" applyFont="1" applyFill="1" applyBorder="1" applyAlignment="1">
      <alignment horizontal="center" vertical="center" wrapText="1"/>
    </xf>
    <xf numFmtId="0" fontId="1" fillId="57" borderId="58" xfId="0" applyFont="1" applyFill="1" applyBorder="1" applyAlignment="1">
      <alignment horizontal="center" vertical="center" wrapText="1"/>
    </xf>
    <xf numFmtId="0" fontId="1" fillId="57" borderId="35" xfId="0" applyFont="1" applyFill="1" applyBorder="1" applyAlignment="1">
      <alignment horizontal="center" vertical="center" wrapText="1"/>
    </xf>
    <xf numFmtId="0" fontId="1" fillId="57" borderId="19" xfId="0" applyFont="1" applyFill="1" applyBorder="1" applyAlignment="1">
      <alignment horizontal="center" vertical="center" wrapText="1"/>
    </xf>
    <xf numFmtId="0" fontId="17" fillId="51" borderId="13" xfId="0" applyFont="1" applyFill="1" applyBorder="1" applyAlignment="1">
      <alignment horizontal="center"/>
    </xf>
    <xf numFmtId="0" fontId="17" fillId="51" borderId="58" xfId="0" applyFont="1" applyFill="1" applyBorder="1" applyAlignment="1">
      <alignment horizontal="center"/>
    </xf>
    <xf numFmtId="0" fontId="17" fillId="51" borderId="14" xfId="0" applyFont="1" applyFill="1" applyBorder="1" applyAlignment="1">
      <alignment horizontal="center"/>
    </xf>
    <xf numFmtId="0" fontId="1" fillId="51" borderId="35" xfId="0" applyFont="1" applyFill="1" applyBorder="1" applyAlignment="1">
      <alignment horizontal="center" vertical="center" wrapText="1"/>
    </xf>
    <xf numFmtId="0" fontId="1" fillId="51" borderId="19" xfId="0" applyFont="1" applyFill="1" applyBorder="1" applyAlignment="1">
      <alignment horizontal="center" vertical="center" wrapText="1"/>
    </xf>
    <xf numFmtId="0" fontId="1" fillId="51" borderId="13" xfId="0" applyFont="1" applyFill="1" applyBorder="1" applyAlignment="1">
      <alignment horizontal="center" vertical="center" wrapText="1"/>
    </xf>
    <xf numFmtId="0" fontId="1" fillId="51" borderId="14" xfId="0" applyFont="1" applyFill="1" applyBorder="1" applyAlignment="1">
      <alignment horizontal="center" vertical="center" wrapText="1"/>
    </xf>
    <xf numFmtId="0" fontId="1" fillId="51" borderId="58" xfId="0" applyFont="1" applyFill="1" applyBorder="1" applyAlignment="1">
      <alignment horizontal="center" vertical="center" wrapText="1"/>
    </xf>
    <xf numFmtId="0" fontId="1" fillId="46" borderId="13" xfId="0" applyFont="1" applyFill="1" applyBorder="1" applyAlignment="1">
      <alignment horizontal="center"/>
    </xf>
    <xf numFmtId="0" fontId="1" fillId="46" borderId="14" xfId="0" applyFont="1" applyFill="1" applyBorder="1" applyAlignment="1">
      <alignment horizontal="center"/>
    </xf>
    <xf numFmtId="0" fontId="1" fillId="46" borderId="58" xfId="0" applyFont="1" applyFill="1" applyBorder="1" applyAlignment="1">
      <alignment horizontal="center"/>
    </xf>
    <xf numFmtId="0" fontId="5" fillId="46" borderId="11" xfId="0" applyFont="1" applyFill="1" applyBorder="1" applyAlignment="1">
      <alignment horizontal="center"/>
    </xf>
    <xf numFmtId="0" fontId="24" fillId="52" borderId="13" xfId="0" applyFont="1" applyFill="1" applyBorder="1" applyAlignment="1">
      <alignment horizontal="center"/>
    </xf>
    <xf numFmtId="0" fontId="24" fillId="52" borderId="58" xfId="0" applyFont="1" applyFill="1" applyBorder="1" applyAlignment="1">
      <alignment horizontal="center"/>
    </xf>
    <xf numFmtId="0" fontId="24" fillId="52" borderId="14" xfId="0" applyFont="1" applyFill="1" applyBorder="1" applyAlignment="1">
      <alignment horizontal="center"/>
    </xf>
    <xf numFmtId="0" fontId="25" fillId="52" borderId="67" xfId="0" applyFont="1" applyFill="1" applyBorder="1" applyAlignment="1">
      <alignment horizontal="justify" vertical="top" wrapText="1"/>
    </xf>
    <xf numFmtId="0" fontId="25" fillId="52" borderId="68" xfId="0" applyFont="1" applyFill="1" applyBorder="1" applyAlignment="1">
      <alignment horizontal="justify" vertical="top" wrapText="1"/>
    </xf>
    <xf numFmtId="0" fontId="25" fillId="52" borderId="55" xfId="0" applyFont="1" applyFill="1" applyBorder="1" applyAlignment="1">
      <alignment horizontal="justify" vertical="top" wrapText="1"/>
    </xf>
    <xf numFmtId="0" fontId="24" fillId="52" borderId="57" xfId="0" applyFont="1" applyFill="1" applyBorder="1" applyAlignment="1">
      <alignment horizontal="justify" vertical="top" wrapText="1"/>
    </xf>
    <xf numFmtId="0" fontId="24" fillId="52" borderId="69" xfId="0" applyFont="1" applyFill="1" applyBorder="1" applyAlignment="1">
      <alignment horizontal="justify" vertical="top" wrapText="1"/>
    </xf>
    <xf numFmtId="0" fontId="25" fillId="52" borderId="70" xfId="0" applyFont="1" applyFill="1" applyBorder="1" applyAlignment="1">
      <alignment horizontal="center" vertical="top" wrapText="1"/>
    </xf>
    <xf numFmtId="0" fontId="25" fillId="52" borderId="69" xfId="0" applyFont="1" applyFill="1" applyBorder="1" applyAlignment="1">
      <alignment horizontal="center" vertical="top" wrapText="1"/>
    </xf>
    <xf numFmtId="0" fontId="22" fillId="0" borderId="71" xfId="0" applyFont="1" applyBorder="1" applyAlignment="1">
      <alignment horizontal="justify" vertical="top" wrapText="1"/>
    </xf>
    <xf numFmtId="0" fontId="22" fillId="0" borderId="57" xfId="0" applyFont="1" applyBorder="1" applyAlignment="1">
      <alignment horizontal="justify" vertical="top" wrapText="1"/>
    </xf>
    <xf numFmtId="0" fontId="1" fillId="49" borderId="13" xfId="0" applyFont="1" applyFill="1" applyBorder="1" applyAlignment="1">
      <alignment horizontal="center" vertical="center" wrapText="1"/>
    </xf>
    <xf numFmtId="0" fontId="1" fillId="49" borderId="14" xfId="0" applyFont="1" applyFill="1" applyBorder="1" applyAlignment="1">
      <alignment horizontal="center" vertical="center" wrapText="1"/>
    </xf>
    <xf numFmtId="0" fontId="17" fillId="49" borderId="13" xfId="0" applyFont="1" applyFill="1" applyBorder="1" applyAlignment="1">
      <alignment horizontal="center"/>
    </xf>
    <xf numFmtId="0" fontId="17" fillId="49" borderId="58" xfId="0" applyFont="1" applyFill="1" applyBorder="1" applyAlignment="1">
      <alignment horizontal="center"/>
    </xf>
    <xf numFmtId="0" fontId="17" fillId="49" borderId="14" xfId="0" applyFont="1" applyFill="1" applyBorder="1" applyAlignment="1">
      <alignment horizontal="center"/>
    </xf>
    <xf numFmtId="0" fontId="1" fillId="49" borderId="35" xfId="0" applyFont="1" applyFill="1" applyBorder="1" applyAlignment="1">
      <alignment horizontal="center" vertical="center" wrapText="1"/>
    </xf>
    <xf numFmtId="0" fontId="1" fillId="49" borderId="19" xfId="0" applyFont="1" applyFill="1" applyBorder="1" applyAlignment="1">
      <alignment horizontal="center" vertical="center" wrapText="1"/>
    </xf>
    <xf numFmtId="0" fontId="1" fillId="49" borderId="58" xfId="0" applyFont="1" applyFill="1" applyBorder="1" applyAlignment="1">
      <alignment horizontal="center" vertical="center" wrapText="1"/>
    </xf>
    <xf numFmtId="0" fontId="1" fillId="47" borderId="13" xfId="0" applyFont="1" applyFill="1" applyBorder="1" applyAlignment="1">
      <alignment horizontal="center" vertical="center" wrapText="1"/>
    </xf>
    <xf numFmtId="0" fontId="1" fillId="47" borderId="14" xfId="0" applyFont="1" applyFill="1" applyBorder="1" applyAlignment="1">
      <alignment horizontal="center" vertical="center" wrapText="1"/>
    </xf>
    <xf numFmtId="0" fontId="7" fillId="38" borderId="13" xfId="0" applyFont="1" applyFill="1" applyBorder="1" applyAlignment="1">
      <alignment horizontal="center"/>
    </xf>
    <xf numFmtId="0" fontId="7" fillId="38" borderId="58" xfId="0" applyFont="1" applyFill="1" applyBorder="1" applyAlignment="1">
      <alignment horizontal="center"/>
    </xf>
    <xf numFmtId="0" fontId="7" fillId="38" borderId="14" xfId="0" applyFont="1" applyFill="1" applyBorder="1" applyAlignment="1">
      <alignment horizontal="center"/>
    </xf>
    <xf numFmtId="0" fontId="17" fillId="47" borderId="13" xfId="0" applyFont="1" applyFill="1" applyBorder="1" applyAlignment="1">
      <alignment horizontal="center"/>
    </xf>
    <xf numFmtId="0" fontId="17" fillId="47" borderId="58" xfId="0" applyFont="1" applyFill="1" applyBorder="1" applyAlignment="1">
      <alignment horizontal="center"/>
    </xf>
    <xf numFmtId="0" fontId="17" fillId="47" borderId="14" xfId="0" applyFont="1" applyFill="1" applyBorder="1" applyAlignment="1">
      <alignment horizontal="center"/>
    </xf>
    <xf numFmtId="0" fontId="2" fillId="38" borderId="13" xfId="0" applyFont="1" applyFill="1" applyBorder="1" applyAlignment="1">
      <alignment horizontal="center" vertical="center" wrapText="1"/>
    </xf>
    <xf numFmtId="0" fontId="2" fillId="38" borderId="14" xfId="0" applyFont="1" applyFill="1" applyBorder="1" applyAlignment="1">
      <alignment horizontal="center" vertical="center" wrapText="1"/>
    </xf>
    <xf numFmtId="0" fontId="1" fillId="47" borderId="35" xfId="0" applyFont="1" applyFill="1" applyBorder="1" applyAlignment="1">
      <alignment horizontal="center" vertical="center" wrapText="1"/>
    </xf>
    <xf numFmtId="0" fontId="1" fillId="47" borderId="19" xfId="0" applyFont="1" applyFill="1" applyBorder="1" applyAlignment="1">
      <alignment horizontal="center" vertical="center" wrapText="1"/>
    </xf>
    <xf numFmtId="49" fontId="1" fillId="42" borderId="13" xfId="0" applyNumberFormat="1" applyFont="1" applyFill="1" applyBorder="1" applyAlignment="1">
      <alignment horizontal="center" vertical="center"/>
    </xf>
    <xf numFmtId="49" fontId="1" fillId="42" borderId="58" xfId="0" applyNumberFormat="1" applyFont="1" applyFill="1" applyBorder="1" applyAlignment="1">
      <alignment horizontal="center" vertical="center"/>
    </xf>
    <xf numFmtId="49" fontId="1" fillId="42" borderId="14" xfId="0" applyNumberFormat="1" applyFont="1" applyFill="1" applyBorder="1" applyAlignment="1">
      <alignment horizontal="center" vertical="center"/>
    </xf>
    <xf numFmtId="1" fontId="1" fillId="42" borderId="13" xfId="0" applyNumberFormat="1" applyFont="1" applyFill="1" applyBorder="1" applyAlignment="1">
      <alignment horizontal="center" vertical="center"/>
    </xf>
    <xf numFmtId="1" fontId="1" fillId="42" borderId="58" xfId="0" applyNumberFormat="1" applyFont="1" applyFill="1" applyBorder="1" applyAlignment="1">
      <alignment horizontal="center" vertical="center"/>
    </xf>
    <xf numFmtId="1" fontId="1" fillId="42" borderId="14" xfId="0" applyNumberFormat="1" applyFont="1" applyFill="1" applyBorder="1" applyAlignment="1">
      <alignment horizontal="center" vertical="center"/>
    </xf>
    <xf numFmtId="213" fontId="1" fillId="42" borderId="13" xfId="0" applyNumberFormat="1" applyFont="1" applyFill="1" applyBorder="1" applyAlignment="1">
      <alignment horizontal="center" vertical="center"/>
    </xf>
    <xf numFmtId="213" fontId="1" fillId="42" borderId="58" xfId="0" applyNumberFormat="1" applyFont="1" applyFill="1" applyBorder="1" applyAlignment="1">
      <alignment horizontal="center" vertical="center"/>
    </xf>
    <xf numFmtId="213" fontId="1" fillId="42" borderId="14" xfId="0" applyNumberFormat="1" applyFont="1" applyFill="1" applyBorder="1" applyAlignment="1">
      <alignment horizontal="center" vertical="center"/>
    </xf>
    <xf numFmtId="3" fontId="1" fillId="42" borderId="13" xfId="0" applyNumberFormat="1" applyFont="1" applyFill="1" applyBorder="1" applyAlignment="1">
      <alignment horizontal="center" vertical="center"/>
    </xf>
    <xf numFmtId="3" fontId="1" fillId="42" borderId="58" xfId="0" applyNumberFormat="1" applyFont="1" applyFill="1" applyBorder="1" applyAlignment="1">
      <alignment horizontal="center" vertical="center"/>
    </xf>
    <xf numFmtId="3" fontId="1" fillId="42" borderId="14" xfId="0" applyNumberFormat="1" applyFont="1" applyFill="1" applyBorder="1" applyAlignment="1">
      <alignment horizontal="center" vertical="center"/>
    </xf>
    <xf numFmtId="0" fontId="19" fillId="42" borderId="29" xfId="0" applyFont="1" applyFill="1" applyBorder="1" applyAlignment="1">
      <alignment horizontal="center"/>
    </xf>
    <xf numFmtId="0" fontId="19" fillId="42" borderId="0" xfId="0" applyFont="1" applyFill="1" applyBorder="1" applyAlignment="1">
      <alignment horizontal="center"/>
    </xf>
    <xf numFmtId="0" fontId="19" fillId="42" borderId="30" xfId="0" applyFont="1" applyFill="1" applyBorder="1" applyAlignment="1">
      <alignment horizontal="center"/>
    </xf>
    <xf numFmtId="0" fontId="1" fillId="42" borderId="13" xfId="0" applyNumberFormat="1" applyFont="1" applyFill="1" applyBorder="1" applyAlignment="1">
      <alignment horizontal="center" vertical="center"/>
    </xf>
    <xf numFmtId="0" fontId="1" fillId="42" borderId="58" xfId="0" applyNumberFormat="1" applyFont="1" applyFill="1" applyBorder="1" applyAlignment="1">
      <alignment horizontal="center" vertical="center"/>
    </xf>
    <xf numFmtId="0" fontId="1" fillId="42" borderId="14" xfId="0" applyNumberFormat="1" applyFont="1" applyFill="1" applyBorder="1" applyAlignment="1">
      <alignment horizontal="center" vertical="center"/>
    </xf>
    <xf numFmtId="2" fontId="1" fillId="42" borderId="13" xfId="0" applyNumberFormat="1" applyFont="1" applyFill="1" applyBorder="1" applyAlignment="1">
      <alignment horizontal="center" vertical="center"/>
    </xf>
    <xf numFmtId="2" fontId="1" fillId="42" borderId="58" xfId="0" applyNumberFormat="1" applyFont="1" applyFill="1" applyBorder="1" applyAlignment="1">
      <alignment horizontal="center" vertical="center"/>
    </xf>
    <xf numFmtId="2" fontId="1" fillId="42" borderId="14" xfId="0" applyNumberFormat="1" applyFont="1" applyFill="1" applyBorder="1" applyAlignment="1">
      <alignment horizontal="center" vertical="center"/>
    </xf>
    <xf numFmtId="0" fontId="36" fillId="34" borderId="11"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45" xfId="0" applyFont="1" applyFill="1" applyBorder="1" applyAlignment="1">
      <alignment horizontal="center" vertical="center" wrapText="1"/>
    </xf>
    <xf numFmtId="0" fontId="30" fillId="2" borderId="17" xfId="0" applyFont="1" applyFill="1" applyBorder="1" applyAlignment="1">
      <alignment horizontal="center" vertical="center" wrapText="1"/>
    </xf>
    <xf numFmtId="0" fontId="35" fillId="14" borderId="11" xfId="0" applyFont="1" applyFill="1" applyBorder="1" applyAlignment="1">
      <alignment horizontal="center" vertical="center" wrapText="1"/>
    </xf>
    <xf numFmtId="0" fontId="30" fillId="53" borderId="10" xfId="0" applyFont="1" applyFill="1" applyBorder="1" applyAlignment="1">
      <alignment horizontal="center" vertical="center" wrapText="1"/>
    </xf>
    <xf numFmtId="0" fontId="30" fillId="53" borderId="45"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53" borderId="11" xfId="0" applyFont="1" applyFill="1" applyBorder="1" applyAlignment="1">
      <alignment horizontal="center" vertical="center" wrapText="1"/>
    </xf>
    <xf numFmtId="0" fontId="30" fillId="2" borderId="11" xfId="0" applyFont="1" applyFill="1" applyBorder="1" applyAlignment="1">
      <alignment horizontal="justify" vertical="center" wrapText="1"/>
    </xf>
    <xf numFmtId="0" fontId="30" fillId="0" borderId="45" xfId="0" applyFont="1" applyBorder="1" applyAlignment="1">
      <alignment horizontal="center" vertical="center" wrapText="1"/>
    </xf>
    <xf numFmtId="0" fontId="30" fillId="2" borderId="11" xfId="0" applyFont="1" applyFill="1" applyBorder="1" applyAlignment="1">
      <alignment horizontal="left" vertical="center" wrapText="1"/>
    </xf>
    <xf numFmtId="0" fontId="30" fillId="53" borderId="10" xfId="0" applyFont="1" applyFill="1" applyBorder="1" applyAlignment="1">
      <alignment horizontal="center" vertical="top" wrapText="1"/>
    </xf>
    <xf numFmtId="0" fontId="30" fillId="53" borderId="17" xfId="0" applyFont="1" applyFill="1" applyBorder="1" applyAlignment="1">
      <alignment horizontal="center" vertical="top" wrapText="1"/>
    </xf>
    <xf numFmtId="0" fontId="29" fillId="34" borderId="11" xfId="0" applyFont="1" applyFill="1" applyBorder="1" applyAlignment="1">
      <alignment horizontal="center" vertical="center" wrapText="1"/>
    </xf>
    <xf numFmtId="0" fontId="35" fillId="14" borderId="11" xfId="0" applyFont="1" applyFill="1" applyBorder="1" applyAlignment="1">
      <alignment/>
    </xf>
    <xf numFmtId="0" fontId="32" fillId="2" borderId="11"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32" fillId="2" borderId="45" xfId="0" applyFont="1" applyFill="1" applyBorder="1" applyAlignment="1">
      <alignment horizontal="center" vertical="center" wrapText="1"/>
    </xf>
    <xf numFmtId="0" fontId="30" fillId="53" borderId="17" xfId="0" applyFont="1" applyFill="1" applyBorder="1" applyAlignment="1">
      <alignment horizontal="center" vertical="center" wrapText="1"/>
    </xf>
    <xf numFmtId="0" fontId="30" fillId="2" borderId="11" xfId="0" applyFont="1" applyFill="1" applyBorder="1" applyAlignment="1">
      <alignment horizontal="justify" vertical="top" wrapText="1"/>
    </xf>
    <xf numFmtId="0" fontId="35" fillId="14" borderId="10" xfId="0" applyFont="1" applyFill="1" applyBorder="1" applyAlignment="1">
      <alignment horizontal="center" vertical="center" wrapText="1"/>
    </xf>
    <xf numFmtId="0" fontId="35" fillId="14" borderId="45" xfId="0" applyFont="1" applyFill="1" applyBorder="1" applyAlignment="1">
      <alignment horizontal="center" vertical="center" wrapText="1"/>
    </xf>
    <xf numFmtId="0" fontId="35" fillId="14" borderId="17" xfId="0" applyFont="1" applyFill="1" applyBorder="1" applyAlignment="1">
      <alignment horizontal="center" vertical="center" wrapText="1"/>
    </xf>
    <xf numFmtId="0" fontId="32" fillId="2" borderId="17" xfId="0" applyFont="1" applyFill="1" applyBorder="1" applyAlignment="1">
      <alignment horizontal="center" vertical="center" wrapText="1"/>
    </xf>
    <xf numFmtId="0" fontId="30" fillId="53" borderId="11" xfId="0" applyFont="1" applyFill="1" applyBorder="1" applyAlignment="1">
      <alignment horizontal="left" vertical="top" wrapText="1"/>
    </xf>
    <xf numFmtId="0" fontId="30" fillId="53" borderId="10" xfId="0" applyFont="1" applyFill="1" applyBorder="1" applyAlignment="1">
      <alignment horizontal="left" vertical="top" wrapText="1"/>
    </xf>
    <xf numFmtId="0" fontId="30" fillId="53" borderId="17" xfId="0" applyFont="1" applyFill="1" applyBorder="1" applyAlignment="1">
      <alignment horizontal="left"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2" xfId="54"/>
    <cellStyle name="Neutral" xfId="55"/>
    <cellStyle name="Normal 2" xfId="56"/>
    <cellStyle name="Notas" xfId="57"/>
    <cellStyle name="Percent" xfId="58"/>
    <cellStyle name="Porcentaje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15</xdr:row>
      <xdr:rowOff>542925</xdr:rowOff>
    </xdr:from>
    <xdr:to>
      <xdr:col>8</xdr:col>
      <xdr:colOff>28575</xdr:colOff>
      <xdr:row>17</xdr:row>
      <xdr:rowOff>38100</xdr:rowOff>
    </xdr:to>
    <xdr:sp>
      <xdr:nvSpPr>
        <xdr:cNvPr id="1" name="AutoShape 4"/>
        <xdr:cNvSpPr>
          <a:spLocks/>
        </xdr:cNvSpPr>
      </xdr:nvSpPr>
      <xdr:spPr>
        <a:xfrm rot="10800000">
          <a:off x="6505575" y="4200525"/>
          <a:ext cx="819150" cy="266700"/>
        </a:xfrm>
        <a:prstGeom prst="rightArrow">
          <a:avLst/>
        </a:prstGeom>
        <a:solidFill>
          <a:srgbClr val="FFFF00"/>
        </a:solid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17</xdr:row>
      <xdr:rowOff>133350</xdr:rowOff>
    </xdr:from>
    <xdr:to>
      <xdr:col>8</xdr:col>
      <xdr:colOff>66675</xdr:colOff>
      <xdr:row>20</xdr:row>
      <xdr:rowOff>85725</xdr:rowOff>
    </xdr:to>
    <xdr:sp>
      <xdr:nvSpPr>
        <xdr:cNvPr id="2" name="Text Box 5"/>
        <xdr:cNvSpPr txBox="1">
          <a:spLocks noChangeArrowheads="1"/>
        </xdr:cNvSpPr>
      </xdr:nvSpPr>
      <xdr:spPr>
        <a:xfrm>
          <a:off x="6534150" y="4562475"/>
          <a:ext cx="828675" cy="4476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Ver como se compara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742950</xdr:colOff>
      <xdr:row>0</xdr:row>
      <xdr:rowOff>0</xdr:rowOff>
    </xdr:from>
    <xdr:to>
      <xdr:col>5</xdr:col>
      <xdr:colOff>1466850</xdr:colOff>
      <xdr:row>1</xdr:row>
      <xdr:rowOff>685800</xdr:rowOff>
    </xdr:to>
    <xdr:pic>
      <xdr:nvPicPr>
        <xdr:cNvPr id="1" name="Imagen 2"/>
        <xdr:cNvPicPr preferRelativeResize="1">
          <a:picLocks noChangeAspect="1"/>
        </xdr:cNvPicPr>
      </xdr:nvPicPr>
      <xdr:blipFill>
        <a:blip r:embed="rId1"/>
        <a:srcRect l="13748" t="22329" r="16328" b="31201"/>
        <a:stretch>
          <a:fillRect/>
        </a:stretch>
      </xdr:blipFill>
      <xdr:spPr>
        <a:xfrm>
          <a:off x="857250" y="0"/>
          <a:ext cx="5514975" cy="1466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jmartinez\Configuraci&#243;n%20local\Archivos%20temporales%20de%20Internet\OLK138\Comparativo%20Consumos%20administrativ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ÑO 2008"/>
      <sheetName val="AÑO 2009"/>
      <sheetName val="I SEM 2010"/>
      <sheetName val="comparativo 2008-2009-jun2010"/>
    </sheetNames>
    <sheetDataSet>
      <sheetData sheetId="0">
        <row r="6">
          <cell r="L6">
            <v>37500000</v>
          </cell>
        </row>
        <row r="12">
          <cell r="L12">
            <v>1483050.72</v>
          </cell>
        </row>
        <row r="16">
          <cell r="M16">
            <v>13385754.147000002</v>
          </cell>
        </row>
        <row r="53">
          <cell r="L53">
            <v>12489472.4496</v>
          </cell>
        </row>
        <row r="73">
          <cell r="L73">
            <v>31710456</v>
          </cell>
        </row>
        <row r="103">
          <cell r="L103">
            <v>34693410.001</v>
          </cell>
        </row>
        <row r="123">
          <cell r="M123">
            <v>337912</v>
          </cell>
        </row>
      </sheetData>
      <sheetData sheetId="1">
        <row r="5">
          <cell r="L5">
            <v>36000000</v>
          </cell>
        </row>
        <row r="9">
          <cell r="L9">
            <v>2003992.7999999998</v>
          </cell>
        </row>
        <row r="14">
          <cell r="M14">
            <v>11876679.2</v>
          </cell>
        </row>
        <row r="59">
          <cell r="L59">
            <v>13183679.931199996</v>
          </cell>
        </row>
        <row r="82">
          <cell r="L82">
            <v>31519030</v>
          </cell>
        </row>
        <row r="118">
          <cell r="L118">
            <v>46394369</v>
          </cell>
        </row>
        <row r="143">
          <cell r="N143">
            <v>1020328</v>
          </cell>
        </row>
      </sheetData>
      <sheetData sheetId="3">
        <row r="59">
          <cell r="N59">
            <v>3083233</v>
          </cell>
          <cell r="P59">
            <v>2168926.24</v>
          </cell>
        </row>
        <row r="148">
          <cell r="N148">
            <v>5959891</v>
          </cell>
          <cell r="P148">
            <v>4628710</v>
          </cell>
        </row>
        <row r="151">
          <cell r="N151">
            <v>76508670</v>
          </cell>
          <cell r="P151">
            <v>69843490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zoomScale="120" zoomScaleNormal="120" zoomScalePageLayoutView="0" workbookViewId="0" topLeftCell="A14">
      <selection activeCell="A3" sqref="A3:D3"/>
    </sheetView>
  </sheetViews>
  <sheetFormatPr defaultColWidth="11.421875" defaultRowHeight="12.75"/>
  <cols>
    <col min="1" max="1" width="9.8515625" style="5" customWidth="1"/>
    <col min="2" max="2" width="33.00390625" style="5" customWidth="1"/>
    <col min="3" max="3" width="34.8515625" style="5" customWidth="1"/>
    <col min="4" max="4" width="17.140625" style="5" customWidth="1"/>
    <col min="5" max="16384" width="11.421875" style="5" customWidth="1"/>
  </cols>
  <sheetData>
    <row r="1" spans="1:4" ht="15.75">
      <c r="A1" s="259" t="s">
        <v>206</v>
      </c>
      <c r="B1" s="259"/>
      <c r="C1" s="259"/>
      <c r="D1" s="259"/>
    </row>
    <row r="2" ht="13.5" thickBot="1"/>
    <row r="3" spans="1:4" ht="15.75" thickBot="1">
      <c r="A3" s="266" t="s">
        <v>258</v>
      </c>
      <c r="B3" s="267"/>
      <c r="C3" s="267"/>
      <c r="D3" s="268"/>
    </row>
    <row r="4" spans="1:4" ht="19.5" customHeight="1" thickBot="1">
      <c r="A4" s="14" t="s">
        <v>260</v>
      </c>
      <c r="B4" s="16" t="s">
        <v>259</v>
      </c>
      <c r="C4" s="16" t="s">
        <v>261</v>
      </c>
      <c r="D4" s="15" t="s">
        <v>224</v>
      </c>
    </row>
    <row r="5" spans="1:4" ht="13.5" thickBot="1">
      <c r="A5" s="269" t="s">
        <v>262</v>
      </c>
      <c r="B5" s="270"/>
      <c r="C5" s="270"/>
      <c r="D5" s="271"/>
    </row>
    <row r="6" spans="1:4" ht="41.25" customHeight="1">
      <c r="A6" s="17" t="s">
        <v>263</v>
      </c>
      <c r="B6" s="18" t="s">
        <v>347</v>
      </c>
      <c r="C6" s="18" t="s">
        <v>264</v>
      </c>
      <c r="D6" s="19" t="s">
        <v>265</v>
      </c>
    </row>
    <row r="7" spans="1:4" ht="51">
      <c r="A7" s="12" t="s">
        <v>266</v>
      </c>
      <c r="B7" s="11" t="s">
        <v>327</v>
      </c>
      <c r="C7" s="11" t="s">
        <v>271</v>
      </c>
      <c r="D7" s="13" t="s">
        <v>265</v>
      </c>
    </row>
    <row r="8" spans="1:4" ht="63.75">
      <c r="A8" s="12" t="s">
        <v>267</v>
      </c>
      <c r="B8" s="11" t="s">
        <v>320</v>
      </c>
      <c r="C8" s="11" t="s">
        <v>271</v>
      </c>
      <c r="D8" s="13" t="s">
        <v>265</v>
      </c>
    </row>
    <row r="9" spans="1:4" ht="51.75" thickBot="1">
      <c r="A9" s="12" t="s">
        <v>311</v>
      </c>
      <c r="B9" s="11" t="s">
        <v>312</v>
      </c>
      <c r="C9" s="11" t="s">
        <v>271</v>
      </c>
      <c r="D9" s="13" t="s">
        <v>265</v>
      </c>
    </row>
    <row r="10" spans="1:4" ht="13.5" thickBot="1">
      <c r="A10" s="272" t="s">
        <v>268</v>
      </c>
      <c r="B10" s="273"/>
      <c r="C10" s="273"/>
      <c r="D10" s="274"/>
    </row>
    <row r="11" spans="1:4" ht="25.5">
      <c r="A11" s="17" t="s">
        <v>277</v>
      </c>
      <c r="B11" s="18" t="s">
        <v>269</v>
      </c>
      <c r="C11" s="11" t="s">
        <v>270</v>
      </c>
      <c r="D11" s="13" t="s">
        <v>265</v>
      </c>
    </row>
    <row r="12" spans="1:4" ht="25.5">
      <c r="A12" s="17" t="s">
        <v>276</v>
      </c>
      <c r="B12" s="18" t="s">
        <v>278</v>
      </c>
      <c r="C12" s="11" t="s">
        <v>270</v>
      </c>
      <c r="D12" s="13" t="s">
        <v>265</v>
      </c>
    </row>
    <row r="13" spans="1:4" ht="17.25" customHeight="1" thickBot="1">
      <c r="A13" s="12" t="s">
        <v>272</v>
      </c>
      <c r="B13" s="18" t="s">
        <v>273</v>
      </c>
      <c r="C13" s="11" t="s">
        <v>274</v>
      </c>
      <c r="D13" s="13" t="s">
        <v>275</v>
      </c>
    </row>
    <row r="14" spans="1:4" ht="13.5" thickBot="1">
      <c r="A14" s="275" t="s">
        <v>279</v>
      </c>
      <c r="B14" s="276"/>
      <c r="C14" s="276"/>
      <c r="D14" s="277"/>
    </row>
    <row r="15" spans="1:4" ht="25.5">
      <c r="A15" s="17" t="s">
        <v>241</v>
      </c>
      <c r="B15" s="18" t="s">
        <v>280</v>
      </c>
      <c r="C15" s="11" t="s">
        <v>281</v>
      </c>
      <c r="D15" s="13" t="s">
        <v>265</v>
      </c>
    </row>
    <row r="16" spans="1:4" ht="38.25">
      <c r="A16" s="17" t="s">
        <v>283</v>
      </c>
      <c r="B16" s="18" t="s">
        <v>282</v>
      </c>
      <c r="C16" s="11" t="s">
        <v>284</v>
      </c>
      <c r="D16" s="13" t="s">
        <v>265</v>
      </c>
    </row>
    <row r="17" spans="1:4" ht="12.75">
      <c r="A17" s="260" t="s">
        <v>285</v>
      </c>
      <c r="B17" s="261"/>
      <c r="C17" s="261"/>
      <c r="D17" s="262"/>
    </row>
    <row r="18" spans="1:4" ht="25.5">
      <c r="A18" s="17" t="s">
        <v>240</v>
      </c>
      <c r="B18" s="18" t="s">
        <v>286</v>
      </c>
      <c r="C18" s="11" t="s">
        <v>287</v>
      </c>
      <c r="D18" s="13" t="s">
        <v>265</v>
      </c>
    </row>
    <row r="19" spans="1:4" ht="51">
      <c r="A19" s="17" t="s">
        <v>288</v>
      </c>
      <c r="B19" s="18" t="s">
        <v>63</v>
      </c>
      <c r="C19" s="11" t="s">
        <v>289</v>
      </c>
      <c r="D19" s="13" t="s">
        <v>265</v>
      </c>
    </row>
    <row r="20" spans="1:4" ht="38.25">
      <c r="A20" s="17" t="s">
        <v>291</v>
      </c>
      <c r="B20" s="18" t="s">
        <v>290</v>
      </c>
      <c r="C20" s="11" t="s">
        <v>292</v>
      </c>
      <c r="D20" s="13" t="s">
        <v>275</v>
      </c>
    </row>
    <row r="21" spans="1:4" ht="12.75">
      <c r="A21" s="263" t="s">
        <v>293</v>
      </c>
      <c r="B21" s="264"/>
      <c r="C21" s="264"/>
      <c r="D21" s="265"/>
    </row>
    <row r="22" spans="1:4" ht="18" customHeight="1">
      <c r="A22" s="17" t="s">
        <v>296</v>
      </c>
      <c r="B22" s="18" t="s">
        <v>294</v>
      </c>
      <c r="C22" s="11" t="s">
        <v>295</v>
      </c>
      <c r="D22" s="13" t="s">
        <v>265</v>
      </c>
    </row>
    <row r="23" spans="1:4" ht="25.5">
      <c r="A23" s="17" t="s">
        <v>298</v>
      </c>
      <c r="B23" s="18" t="s">
        <v>297</v>
      </c>
      <c r="C23" s="11" t="s">
        <v>295</v>
      </c>
      <c r="D23" s="13" t="s">
        <v>265</v>
      </c>
    </row>
    <row r="24" spans="1:4" ht="25.5">
      <c r="A24" s="17" t="s">
        <v>301</v>
      </c>
      <c r="B24" s="18" t="s">
        <v>299</v>
      </c>
      <c r="C24" s="11" t="s">
        <v>300</v>
      </c>
      <c r="D24" s="13" t="s">
        <v>275</v>
      </c>
    </row>
    <row r="25" spans="1:4" ht="18.75" customHeight="1">
      <c r="A25" s="17" t="s">
        <v>304</v>
      </c>
      <c r="B25" s="18" t="s">
        <v>302</v>
      </c>
      <c r="C25" s="11" t="s">
        <v>303</v>
      </c>
      <c r="D25" s="13" t="s">
        <v>265</v>
      </c>
    </row>
  </sheetData>
  <sheetProtection/>
  <mergeCells count="7">
    <mergeCell ref="A1:D1"/>
    <mergeCell ref="A17:D17"/>
    <mergeCell ref="A21:D21"/>
    <mergeCell ref="A3:D3"/>
    <mergeCell ref="A5:D5"/>
    <mergeCell ref="A10:D10"/>
    <mergeCell ref="A14:D14"/>
  </mergeCells>
  <printOptions horizontalCentered="1" verticalCentered="1"/>
  <pageMargins left="0.7874015748031497" right="0.7874015748031497" top="0.984251968503937" bottom="0.984251968503937" header="0" footer="0"/>
  <pageSetup horizontalDpi="600" verticalDpi="600" orientation="portrait" scale="95" r:id="rId3"/>
  <legacyDrawing r:id="rId2"/>
</worksheet>
</file>

<file path=xl/worksheets/sheet10.xml><?xml version="1.0" encoding="utf-8"?>
<worksheet xmlns="http://schemas.openxmlformats.org/spreadsheetml/2006/main" xmlns:r="http://schemas.openxmlformats.org/officeDocument/2006/relationships">
  <dimension ref="B1:T138"/>
  <sheetViews>
    <sheetView showGridLines="0" showRowColHeaders="0" tabSelected="1" zoomScale="78" zoomScaleNormal="78" zoomScalePageLayoutView="0" workbookViewId="0" topLeftCell="A46">
      <selection activeCell="F57" sqref="F57"/>
    </sheetView>
  </sheetViews>
  <sheetFormatPr defaultColWidth="11.421875" defaultRowHeight="12.75"/>
  <cols>
    <col min="1" max="1" width="1.7109375" style="184" customWidth="1"/>
    <col min="2" max="2" width="27.28125" style="193" customWidth="1"/>
    <col min="3" max="3" width="1.8515625" style="193" customWidth="1"/>
    <col min="4" max="4" width="40.7109375" style="194" customWidth="1"/>
    <col min="5" max="5" width="2.00390625" style="194" customWidth="1"/>
    <col min="6" max="6" width="26.57421875" style="194" customWidth="1"/>
    <col min="7" max="7" width="1.8515625" style="194" customWidth="1"/>
    <col min="8" max="8" width="24.140625" style="193" customWidth="1"/>
    <col min="9" max="9" width="2.140625" style="193" customWidth="1"/>
    <col min="10" max="10" width="30.8515625" style="195" customWidth="1"/>
    <col min="11" max="11" width="2.00390625" style="195" customWidth="1"/>
    <col min="12" max="12" width="50.8515625" style="195" customWidth="1"/>
    <col min="13" max="13" width="2.00390625" style="195" customWidth="1"/>
    <col min="14" max="14" width="32.7109375" style="185" customWidth="1"/>
    <col min="15" max="15" width="2.140625" style="185" customWidth="1"/>
    <col min="16" max="16" width="40.00390625" style="254" customWidth="1"/>
    <col min="17" max="17" width="2.140625" style="254" customWidth="1"/>
    <col min="18" max="18" width="29.421875" style="196" customWidth="1"/>
    <col min="19" max="16384" width="11.421875" style="184" customWidth="1"/>
  </cols>
  <sheetData>
    <row r="1" spans="2:18" ht="61.5" customHeight="1">
      <c r="B1" s="424"/>
      <c r="C1" s="424"/>
      <c r="D1" s="424"/>
      <c r="E1" s="424"/>
      <c r="F1" s="424"/>
      <c r="G1" s="424"/>
      <c r="H1" s="410" t="s">
        <v>524</v>
      </c>
      <c r="I1" s="410"/>
      <c r="J1" s="410"/>
      <c r="K1" s="410"/>
      <c r="L1" s="410"/>
      <c r="M1" s="410"/>
      <c r="N1" s="410"/>
      <c r="O1" s="410"/>
      <c r="P1" s="410"/>
      <c r="Q1" s="410"/>
      <c r="R1" s="410"/>
    </row>
    <row r="2" spans="2:18" ht="69" customHeight="1">
      <c r="B2" s="424"/>
      <c r="C2" s="424"/>
      <c r="D2" s="424"/>
      <c r="E2" s="424"/>
      <c r="F2" s="424"/>
      <c r="G2" s="424"/>
      <c r="H2" s="410" t="s">
        <v>523</v>
      </c>
      <c r="I2" s="410"/>
      <c r="J2" s="410"/>
      <c r="K2" s="410"/>
      <c r="L2" s="410"/>
      <c r="M2" s="410"/>
      <c r="N2" s="410"/>
      <c r="O2" s="410"/>
      <c r="P2" s="410"/>
      <c r="Q2" s="410"/>
      <c r="R2" s="410"/>
    </row>
    <row r="3" spans="4:18" ht="8.25" customHeight="1">
      <c r="D3" s="193"/>
      <c r="E3" s="193"/>
      <c r="F3" s="193"/>
      <c r="G3" s="193"/>
      <c r="I3" s="188"/>
      <c r="J3" s="193"/>
      <c r="K3" s="193"/>
      <c r="L3" s="193"/>
      <c r="M3" s="193"/>
      <c r="N3" s="193"/>
      <c r="O3" s="193"/>
      <c r="P3" s="193"/>
      <c r="Q3" s="193"/>
      <c r="R3" s="193"/>
    </row>
    <row r="4" spans="2:18" s="207" customFormat="1" ht="50.25" customHeight="1">
      <c r="B4" s="255" t="s">
        <v>440</v>
      </c>
      <c r="C4" s="208"/>
      <c r="D4" s="255" t="s">
        <v>165</v>
      </c>
      <c r="E4" s="209"/>
      <c r="F4" s="255" t="s">
        <v>166</v>
      </c>
      <c r="G4" s="209"/>
      <c r="H4" s="255" t="s">
        <v>459</v>
      </c>
      <c r="I4" s="209"/>
      <c r="J4" s="255" t="s">
        <v>214</v>
      </c>
      <c r="K4" s="209"/>
      <c r="L4" s="255" t="s">
        <v>454</v>
      </c>
      <c r="M4" s="209"/>
      <c r="N4" s="255" t="s">
        <v>213</v>
      </c>
      <c r="O4" s="256"/>
      <c r="P4" s="255" t="s">
        <v>445</v>
      </c>
      <c r="Q4" s="256"/>
      <c r="R4" s="255" t="s">
        <v>215</v>
      </c>
    </row>
    <row r="5" spans="2:18" ht="9.75" customHeight="1">
      <c r="B5" s="188"/>
      <c r="C5" s="188"/>
      <c r="D5" s="188"/>
      <c r="E5" s="188"/>
      <c r="F5" s="188"/>
      <c r="G5" s="188"/>
      <c r="H5" s="188"/>
      <c r="I5" s="188"/>
      <c r="J5" s="188"/>
      <c r="K5" s="188"/>
      <c r="L5" s="188"/>
      <c r="M5" s="188"/>
      <c r="N5" s="197"/>
      <c r="O5" s="197"/>
      <c r="P5" s="197"/>
      <c r="Q5" s="197"/>
      <c r="R5" s="188"/>
    </row>
    <row r="6" spans="2:20" ht="43.5" customHeight="1">
      <c r="B6" s="414" t="s">
        <v>56</v>
      </c>
      <c r="C6" s="186"/>
      <c r="D6" s="419" t="s">
        <v>487</v>
      </c>
      <c r="E6" s="420"/>
      <c r="F6" s="419" t="s">
        <v>528</v>
      </c>
      <c r="G6" s="420"/>
      <c r="H6" s="426" t="s">
        <v>435</v>
      </c>
      <c r="I6" s="187"/>
      <c r="J6" s="411" t="s">
        <v>427</v>
      </c>
      <c r="K6" s="210"/>
      <c r="L6" s="211" t="s">
        <v>436</v>
      </c>
      <c r="M6" s="210"/>
      <c r="N6" s="198" t="s">
        <v>429</v>
      </c>
      <c r="O6" s="187"/>
      <c r="P6" s="415" t="s">
        <v>461</v>
      </c>
      <c r="Q6" s="187"/>
      <c r="R6" s="411" t="s">
        <v>204</v>
      </c>
      <c r="S6" s="201"/>
      <c r="T6" s="201"/>
    </row>
    <row r="7" spans="2:20" ht="55.5" customHeight="1">
      <c r="B7" s="414"/>
      <c r="C7" s="186"/>
      <c r="D7" s="419"/>
      <c r="E7" s="420"/>
      <c r="F7" s="419"/>
      <c r="G7" s="420"/>
      <c r="H7" s="426"/>
      <c r="I7" s="187"/>
      <c r="J7" s="412"/>
      <c r="K7" s="210"/>
      <c r="L7" s="211" t="s">
        <v>488</v>
      </c>
      <c r="M7" s="210"/>
      <c r="N7" s="198" t="s">
        <v>429</v>
      </c>
      <c r="O7" s="187"/>
      <c r="P7" s="416"/>
      <c r="Q7" s="187"/>
      <c r="R7" s="412"/>
      <c r="S7" s="201"/>
      <c r="T7" s="201"/>
    </row>
    <row r="8" spans="2:20" ht="40.5" customHeight="1">
      <c r="B8" s="414"/>
      <c r="C8" s="186"/>
      <c r="D8" s="419"/>
      <c r="E8" s="420"/>
      <c r="F8" s="419"/>
      <c r="G8" s="420"/>
      <c r="H8" s="426"/>
      <c r="I8" s="187"/>
      <c r="J8" s="412"/>
      <c r="K8" s="210"/>
      <c r="L8" s="211" t="s">
        <v>489</v>
      </c>
      <c r="M8" s="210"/>
      <c r="N8" s="198" t="s">
        <v>429</v>
      </c>
      <c r="O8" s="187"/>
      <c r="P8" s="416"/>
      <c r="Q8" s="187"/>
      <c r="R8" s="413"/>
      <c r="S8" s="201"/>
      <c r="T8" s="201"/>
    </row>
    <row r="9" spans="2:20" ht="42" customHeight="1">
      <c r="B9" s="414"/>
      <c r="C9" s="186"/>
      <c r="D9" s="419"/>
      <c r="E9" s="420"/>
      <c r="F9" s="419"/>
      <c r="G9" s="420"/>
      <c r="H9" s="426"/>
      <c r="I9" s="187"/>
      <c r="J9" s="412"/>
      <c r="K9" s="210"/>
      <c r="L9" s="200" t="s">
        <v>490</v>
      </c>
      <c r="M9" s="213"/>
      <c r="N9" s="199" t="s">
        <v>429</v>
      </c>
      <c r="O9" s="202"/>
      <c r="P9" s="416"/>
      <c r="Q9" s="187"/>
      <c r="R9" s="199" t="s">
        <v>432</v>
      </c>
      <c r="S9" s="201"/>
      <c r="T9" s="201"/>
    </row>
    <row r="10" spans="2:20" ht="66" customHeight="1">
      <c r="B10" s="414"/>
      <c r="C10" s="186"/>
      <c r="D10" s="419"/>
      <c r="E10" s="420"/>
      <c r="F10" s="419"/>
      <c r="G10" s="420"/>
      <c r="H10" s="426"/>
      <c r="I10" s="187"/>
      <c r="J10" s="412"/>
      <c r="K10" s="210"/>
      <c r="L10" s="200" t="s">
        <v>491</v>
      </c>
      <c r="M10" s="213"/>
      <c r="N10" s="199" t="s">
        <v>429</v>
      </c>
      <c r="O10" s="202"/>
      <c r="P10" s="416"/>
      <c r="Q10" s="187"/>
      <c r="R10" s="199" t="s">
        <v>433</v>
      </c>
      <c r="S10" s="201"/>
      <c r="T10" s="201"/>
    </row>
    <row r="11" spans="2:20" ht="42.75" customHeight="1">
      <c r="B11" s="414"/>
      <c r="C11" s="186"/>
      <c r="D11" s="419"/>
      <c r="E11" s="420"/>
      <c r="F11" s="419"/>
      <c r="G11" s="420"/>
      <c r="H11" s="426"/>
      <c r="I11" s="187"/>
      <c r="J11" s="412"/>
      <c r="K11" s="210"/>
      <c r="L11" s="200" t="s">
        <v>492</v>
      </c>
      <c r="M11" s="213"/>
      <c r="N11" s="199" t="s">
        <v>429</v>
      </c>
      <c r="O11" s="202"/>
      <c r="P11" s="416"/>
      <c r="Q11" s="187"/>
      <c r="R11" s="198" t="s">
        <v>448</v>
      </c>
      <c r="S11" s="201"/>
      <c r="T11" s="201"/>
    </row>
    <row r="12" spans="2:20" ht="57.75" customHeight="1">
      <c r="B12" s="414"/>
      <c r="C12" s="186"/>
      <c r="D12" s="419"/>
      <c r="E12" s="420"/>
      <c r="F12" s="419"/>
      <c r="G12" s="420"/>
      <c r="H12" s="426"/>
      <c r="I12" s="187"/>
      <c r="J12" s="412"/>
      <c r="K12" s="210"/>
      <c r="L12" s="211" t="s">
        <v>493</v>
      </c>
      <c r="M12" s="210"/>
      <c r="N12" s="199" t="s">
        <v>495</v>
      </c>
      <c r="O12" s="202"/>
      <c r="P12" s="416"/>
      <c r="Q12" s="187"/>
      <c r="R12" s="411" t="s">
        <v>203</v>
      </c>
      <c r="S12" s="201"/>
      <c r="T12" s="201"/>
    </row>
    <row r="13" spans="2:20" ht="51" customHeight="1">
      <c r="B13" s="414"/>
      <c r="C13" s="186"/>
      <c r="D13" s="419"/>
      <c r="E13" s="420"/>
      <c r="F13" s="419"/>
      <c r="G13" s="420"/>
      <c r="H13" s="426"/>
      <c r="I13" s="187"/>
      <c r="J13" s="417" t="s">
        <v>437</v>
      </c>
      <c r="K13" s="202"/>
      <c r="L13" s="211" t="s">
        <v>494</v>
      </c>
      <c r="M13" s="210"/>
      <c r="N13" s="199" t="s">
        <v>495</v>
      </c>
      <c r="O13" s="187"/>
      <c r="P13" s="416"/>
      <c r="Q13" s="187"/>
      <c r="R13" s="412"/>
      <c r="S13" s="201"/>
      <c r="T13" s="201"/>
    </row>
    <row r="14" spans="2:20" ht="42.75" customHeight="1">
      <c r="B14" s="414"/>
      <c r="C14" s="186"/>
      <c r="D14" s="419"/>
      <c r="E14" s="420"/>
      <c r="F14" s="419"/>
      <c r="G14" s="420"/>
      <c r="H14" s="426"/>
      <c r="I14" s="187"/>
      <c r="J14" s="417"/>
      <c r="K14" s="187"/>
      <c r="L14" s="211" t="s">
        <v>497</v>
      </c>
      <c r="M14" s="210"/>
      <c r="N14" s="199" t="s">
        <v>495</v>
      </c>
      <c r="O14" s="187"/>
      <c r="P14" s="416"/>
      <c r="Q14" s="187"/>
      <c r="R14" s="412"/>
      <c r="S14" s="201"/>
      <c r="T14" s="201"/>
    </row>
    <row r="15" spans="2:20" ht="45.75" customHeight="1">
      <c r="B15" s="414"/>
      <c r="C15" s="186"/>
      <c r="D15" s="419"/>
      <c r="E15" s="420"/>
      <c r="F15" s="419"/>
      <c r="G15" s="420"/>
      <c r="H15" s="426"/>
      <c r="I15" s="187"/>
      <c r="J15" s="417"/>
      <c r="K15" s="187"/>
      <c r="L15" s="211" t="s">
        <v>496</v>
      </c>
      <c r="M15" s="210"/>
      <c r="N15" s="199" t="s">
        <v>495</v>
      </c>
      <c r="O15" s="202"/>
      <c r="P15" s="429"/>
      <c r="Q15" s="187"/>
      <c r="R15" s="413"/>
      <c r="S15" s="201"/>
      <c r="T15" s="201"/>
    </row>
    <row r="16" spans="2:20" ht="42.75" customHeight="1">
      <c r="B16" s="414" t="s">
        <v>216</v>
      </c>
      <c r="C16" s="187"/>
      <c r="D16" s="419" t="s">
        <v>455</v>
      </c>
      <c r="E16" s="420"/>
      <c r="F16" s="421" t="s">
        <v>529</v>
      </c>
      <c r="G16" s="420"/>
      <c r="H16" s="426" t="s">
        <v>465</v>
      </c>
      <c r="I16" s="187"/>
      <c r="J16" s="430" t="s">
        <v>434</v>
      </c>
      <c r="K16" s="213"/>
      <c r="L16" s="436" t="s">
        <v>197</v>
      </c>
      <c r="M16" s="214"/>
      <c r="N16" s="417" t="s">
        <v>495</v>
      </c>
      <c r="O16" s="187"/>
      <c r="P16" s="418" t="s">
        <v>462</v>
      </c>
      <c r="Q16" s="187"/>
      <c r="R16" s="417" t="s">
        <v>430</v>
      </c>
      <c r="S16" s="201"/>
      <c r="T16" s="201"/>
    </row>
    <row r="17" spans="2:20" ht="16.5" customHeight="1">
      <c r="B17" s="414"/>
      <c r="C17" s="187"/>
      <c r="D17" s="419"/>
      <c r="E17" s="420"/>
      <c r="F17" s="421"/>
      <c r="G17" s="420"/>
      <c r="H17" s="426"/>
      <c r="I17" s="187"/>
      <c r="J17" s="430"/>
      <c r="K17" s="213"/>
      <c r="L17" s="437"/>
      <c r="M17" s="215"/>
      <c r="N17" s="417"/>
      <c r="O17" s="187"/>
      <c r="P17" s="418"/>
      <c r="Q17" s="187"/>
      <c r="R17" s="417"/>
      <c r="S17" s="201"/>
      <c r="T17" s="201"/>
    </row>
    <row r="18" spans="2:20" ht="29.25" customHeight="1" hidden="1" thickBot="1">
      <c r="B18" s="414"/>
      <c r="C18" s="187"/>
      <c r="D18" s="419"/>
      <c r="E18" s="420"/>
      <c r="F18" s="421"/>
      <c r="G18" s="420"/>
      <c r="H18" s="426"/>
      <c r="I18" s="187"/>
      <c r="J18" s="250"/>
      <c r="K18" s="216"/>
      <c r="L18" s="200"/>
      <c r="M18" s="213"/>
      <c r="N18" s="199"/>
      <c r="O18" s="202"/>
      <c r="P18" s="418"/>
      <c r="Q18" s="187"/>
      <c r="R18" s="199"/>
      <c r="S18" s="201"/>
      <c r="T18" s="201"/>
    </row>
    <row r="19" spans="2:20" ht="49.5" customHeight="1">
      <c r="B19" s="414"/>
      <c r="C19" s="187"/>
      <c r="D19" s="419"/>
      <c r="E19" s="420"/>
      <c r="F19" s="421"/>
      <c r="G19" s="420"/>
      <c r="H19" s="426"/>
      <c r="I19" s="187"/>
      <c r="J19" s="430" t="s">
        <v>498</v>
      </c>
      <c r="K19" s="213"/>
      <c r="L19" s="200" t="s">
        <v>499</v>
      </c>
      <c r="M19" s="213"/>
      <c r="N19" s="199" t="s">
        <v>446</v>
      </c>
      <c r="O19" s="202"/>
      <c r="P19" s="418"/>
      <c r="Q19" s="187"/>
      <c r="R19" s="417" t="s">
        <v>469</v>
      </c>
      <c r="S19" s="201"/>
      <c r="T19" s="201"/>
    </row>
    <row r="20" spans="2:20" ht="49.5" customHeight="1">
      <c r="B20" s="414"/>
      <c r="C20" s="187"/>
      <c r="D20" s="419"/>
      <c r="E20" s="420"/>
      <c r="F20" s="421"/>
      <c r="G20" s="420"/>
      <c r="H20" s="426"/>
      <c r="I20" s="187"/>
      <c r="J20" s="430"/>
      <c r="K20" s="213"/>
      <c r="L20" s="200" t="s">
        <v>500</v>
      </c>
      <c r="M20" s="213"/>
      <c r="N20" s="199" t="s">
        <v>495</v>
      </c>
      <c r="O20" s="202"/>
      <c r="P20" s="418"/>
      <c r="Q20" s="187"/>
      <c r="R20" s="417"/>
      <c r="S20" s="201"/>
      <c r="T20" s="201"/>
    </row>
    <row r="21" spans="2:20" s="189" customFormat="1" ht="10.5" customHeight="1">
      <c r="B21" s="257"/>
      <c r="C21" s="188"/>
      <c r="D21" s="217"/>
      <c r="E21" s="218"/>
      <c r="F21" s="219"/>
      <c r="G21" s="218"/>
      <c r="H21" s="220"/>
      <c r="I21" s="188"/>
      <c r="J21" s="221"/>
      <c r="K21" s="222"/>
      <c r="L21" s="221"/>
      <c r="M21" s="222"/>
      <c r="N21" s="205"/>
      <c r="O21" s="212"/>
      <c r="P21" s="205"/>
      <c r="Q21" s="212"/>
      <c r="R21" s="205"/>
      <c r="S21" s="223"/>
      <c r="T21" s="223"/>
    </row>
    <row r="22" spans="2:20" ht="48.75" customHeight="1">
      <c r="B22" s="414" t="s">
        <v>88</v>
      </c>
      <c r="C22" s="186"/>
      <c r="D22" s="419" t="s">
        <v>456</v>
      </c>
      <c r="E22" s="210"/>
      <c r="F22" s="421" t="s">
        <v>530</v>
      </c>
      <c r="G22" s="210"/>
      <c r="H22" s="427" t="s">
        <v>182</v>
      </c>
      <c r="I22" s="187"/>
      <c r="J22" s="411" t="s">
        <v>307</v>
      </c>
      <c r="K22" s="210"/>
      <c r="L22" s="200" t="s">
        <v>198</v>
      </c>
      <c r="M22" s="214"/>
      <c r="N22" s="199" t="s">
        <v>495</v>
      </c>
      <c r="O22" s="187"/>
      <c r="P22" s="415" t="s">
        <v>460</v>
      </c>
      <c r="Q22" s="187"/>
      <c r="R22" s="199" t="s">
        <v>472</v>
      </c>
      <c r="S22" s="201"/>
      <c r="T22" s="201"/>
    </row>
    <row r="23" spans="2:20" ht="43.5" customHeight="1">
      <c r="B23" s="425"/>
      <c r="C23" s="190"/>
      <c r="D23" s="419"/>
      <c r="E23" s="210"/>
      <c r="F23" s="421"/>
      <c r="G23" s="210"/>
      <c r="H23" s="428"/>
      <c r="I23" s="187"/>
      <c r="J23" s="412"/>
      <c r="K23" s="210"/>
      <c r="L23" s="203" t="s">
        <v>199</v>
      </c>
      <c r="M23" s="214"/>
      <c r="N23" s="411" t="s">
        <v>495</v>
      </c>
      <c r="O23" s="187"/>
      <c r="P23" s="416"/>
      <c r="Q23" s="187"/>
      <c r="R23" s="411" t="s">
        <v>473</v>
      </c>
      <c r="S23" s="201"/>
      <c r="T23" s="201"/>
    </row>
    <row r="24" spans="2:20" ht="36" customHeight="1">
      <c r="B24" s="425"/>
      <c r="C24" s="190"/>
      <c r="D24" s="419"/>
      <c r="E24" s="210"/>
      <c r="F24" s="421"/>
      <c r="G24" s="210"/>
      <c r="H24" s="428"/>
      <c r="I24" s="187"/>
      <c r="J24" s="412"/>
      <c r="K24" s="224"/>
      <c r="L24" s="203" t="s">
        <v>501</v>
      </c>
      <c r="M24" s="213"/>
      <c r="N24" s="413"/>
      <c r="O24" s="202"/>
      <c r="P24" s="416"/>
      <c r="Q24" s="187"/>
      <c r="R24" s="413"/>
      <c r="S24" s="201"/>
      <c r="T24" s="201"/>
    </row>
    <row r="25" spans="2:20" ht="57.75" customHeight="1">
      <c r="B25" s="425"/>
      <c r="C25" s="190"/>
      <c r="D25" s="419"/>
      <c r="E25" s="210"/>
      <c r="F25" s="421"/>
      <c r="G25" s="210"/>
      <c r="H25" s="428"/>
      <c r="I25" s="187"/>
      <c r="J25" s="412"/>
      <c r="K25" s="224"/>
      <c r="L25" s="200" t="s">
        <v>502</v>
      </c>
      <c r="M25" s="214"/>
      <c r="N25" s="199" t="s">
        <v>495</v>
      </c>
      <c r="O25" s="202"/>
      <c r="P25" s="416"/>
      <c r="Q25" s="187"/>
      <c r="R25" s="199" t="s">
        <v>474</v>
      </c>
      <c r="S25" s="201"/>
      <c r="T25" s="201"/>
    </row>
    <row r="26" spans="2:20" ht="44.25" customHeight="1">
      <c r="B26" s="425"/>
      <c r="C26" s="190"/>
      <c r="D26" s="419"/>
      <c r="E26" s="210"/>
      <c r="F26" s="421"/>
      <c r="G26" s="210"/>
      <c r="H26" s="428"/>
      <c r="I26" s="187"/>
      <c r="J26" s="412"/>
      <c r="K26" s="224"/>
      <c r="L26" s="200" t="s">
        <v>503</v>
      </c>
      <c r="M26" s="226"/>
      <c r="N26" s="199" t="s">
        <v>495</v>
      </c>
      <c r="O26" s="202"/>
      <c r="P26" s="416"/>
      <c r="Q26" s="187"/>
      <c r="R26" s="199" t="s">
        <v>431</v>
      </c>
      <c r="S26" s="201"/>
      <c r="T26" s="201"/>
    </row>
    <row r="27" spans="2:20" ht="57" customHeight="1">
      <c r="B27" s="425"/>
      <c r="C27" s="190"/>
      <c r="D27" s="419"/>
      <c r="E27" s="210"/>
      <c r="F27" s="421"/>
      <c r="G27" s="210"/>
      <c r="H27" s="428"/>
      <c r="I27" s="187"/>
      <c r="J27" s="412"/>
      <c r="K27" s="224"/>
      <c r="L27" s="200" t="s">
        <v>504</v>
      </c>
      <c r="M27" s="226"/>
      <c r="N27" s="199" t="s">
        <v>446</v>
      </c>
      <c r="O27" s="202"/>
      <c r="P27" s="416"/>
      <c r="Q27" s="187"/>
      <c r="R27" s="199" t="s">
        <v>468</v>
      </c>
      <c r="S27" s="201"/>
      <c r="T27" s="201"/>
    </row>
    <row r="28" spans="2:20" ht="42.75" customHeight="1">
      <c r="B28" s="425"/>
      <c r="C28" s="190"/>
      <c r="D28" s="419"/>
      <c r="E28" s="210"/>
      <c r="F28" s="421"/>
      <c r="G28" s="210"/>
      <c r="H28" s="428"/>
      <c r="I28" s="187"/>
      <c r="J28" s="412"/>
      <c r="K28" s="224"/>
      <c r="L28" s="200" t="s">
        <v>505</v>
      </c>
      <c r="M28" s="226"/>
      <c r="N28" s="199" t="s">
        <v>446</v>
      </c>
      <c r="O28" s="202"/>
      <c r="P28" s="416"/>
      <c r="Q28" s="187"/>
      <c r="R28" s="199"/>
      <c r="S28" s="201"/>
      <c r="T28" s="201"/>
    </row>
    <row r="29" spans="2:20" ht="49.5" customHeight="1">
      <c r="B29" s="425"/>
      <c r="C29" s="190"/>
      <c r="D29" s="419"/>
      <c r="E29" s="210"/>
      <c r="F29" s="421"/>
      <c r="G29" s="210"/>
      <c r="H29" s="428"/>
      <c r="I29" s="187"/>
      <c r="J29" s="412"/>
      <c r="K29" s="224"/>
      <c r="L29" s="200" t="s">
        <v>506</v>
      </c>
      <c r="M29" s="226"/>
      <c r="N29" s="199" t="s">
        <v>447</v>
      </c>
      <c r="O29" s="202"/>
      <c r="P29" s="416"/>
      <c r="Q29" s="187"/>
      <c r="R29" s="199"/>
      <c r="S29" s="201"/>
      <c r="T29" s="201"/>
    </row>
    <row r="30" spans="2:20" ht="55.5" customHeight="1">
      <c r="B30" s="425"/>
      <c r="C30" s="190"/>
      <c r="D30" s="419"/>
      <c r="E30" s="210"/>
      <c r="F30" s="421"/>
      <c r="G30" s="210"/>
      <c r="H30" s="428"/>
      <c r="I30" s="187"/>
      <c r="J30" s="412"/>
      <c r="K30" s="224"/>
      <c r="L30" s="200" t="s">
        <v>507</v>
      </c>
      <c r="M30" s="226"/>
      <c r="N30" s="199" t="s">
        <v>446</v>
      </c>
      <c r="O30" s="202"/>
      <c r="P30" s="416"/>
      <c r="Q30" s="187"/>
      <c r="R30" s="199" t="s">
        <v>469</v>
      </c>
      <c r="S30" s="201"/>
      <c r="T30" s="201"/>
    </row>
    <row r="31" spans="2:20" ht="52.5" customHeight="1">
      <c r="B31" s="425"/>
      <c r="C31" s="190"/>
      <c r="D31" s="419"/>
      <c r="E31" s="210"/>
      <c r="F31" s="421"/>
      <c r="G31" s="210"/>
      <c r="H31" s="428"/>
      <c r="I31" s="187"/>
      <c r="J31" s="412"/>
      <c r="K31" s="224"/>
      <c r="L31" s="200" t="s">
        <v>508</v>
      </c>
      <c r="M31" s="226"/>
      <c r="N31" s="199" t="s">
        <v>495</v>
      </c>
      <c r="O31" s="202"/>
      <c r="P31" s="416"/>
      <c r="Q31" s="187"/>
      <c r="R31" s="199" t="s">
        <v>470</v>
      </c>
      <c r="S31" s="201"/>
      <c r="T31" s="201"/>
    </row>
    <row r="32" spans="2:20" ht="43.5" customHeight="1">
      <c r="B32" s="425"/>
      <c r="C32" s="190"/>
      <c r="D32" s="419"/>
      <c r="E32" s="210"/>
      <c r="F32" s="421"/>
      <c r="G32" s="210"/>
      <c r="H32" s="428"/>
      <c r="I32" s="187"/>
      <c r="J32" s="413"/>
      <c r="K32" s="224"/>
      <c r="L32" s="200" t="s">
        <v>509</v>
      </c>
      <c r="M32" s="226"/>
      <c r="N32" s="199" t="s">
        <v>495</v>
      </c>
      <c r="O32" s="202"/>
      <c r="P32" s="416"/>
      <c r="Q32" s="187"/>
      <c r="R32" s="199" t="s">
        <v>475</v>
      </c>
      <c r="S32" s="201"/>
      <c r="T32" s="201"/>
    </row>
    <row r="33" spans="2:20" s="189" customFormat="1" ht="15" customHeight="1">
      <c r="B33" s="257"/>
      <c r="C33" s="188"/>
      <c r="D33" s="227"/>
      <c r="E33" s="228"/>
      <c r="F33" s="227"/>
      <c r="G33" s="228"/>
      <c r="H33" s="220"/>
      <c r="I33" s="212"/>
      <c r="J33" s="229"/>
      <c r="K33" s="230"/>
      <c r="L33" s="231"/>
      <c r="M33" s="222"/>
      <c r="N33" s="204"/>
      <c r="O33" s="212"/>
      <c r="P33" s="232"/>
      <c r="Q33" s="233"/>
      <c r="R33" s="234"/>
      <c r="S33" s="223"/>
      <c r="T33" s="223"/>
    </row>
    <row r="34" spans="2:20" ht="66" customHeight="1">
      <c r="B34" s="414" t="s">
        <v>441</v>
      </c>
      <c r="C34" s="186"/>
      <c r="D34" s="417" t="s">
        <v>476</v>
      </c>
      <c r="E34" s="420"/>
      <c r="F34" s="417" t="s">
        <v>439</v>
      </c>
      <c r="G34" s="420"/>
      <c r="H34" s="426" t="s">
        <v>438</v>
      </c>
      <c r="I34" s="187"/>
      <c r="J34" s="417" t="s">
        <v>511</v>
      </c>
      <c r="K34" s="202"/>
      <c r="L34" s="200" t="s">
        <v>525</v>
      </c>
      <c r="M34" s="213"/>
      <c r="N34" s="199" t="s">
        <v>510</v>
      </c>
      <c r="O34" s="202"/>
      <c r="P34" s="422" t="s">
        <v>463</v>
      </c>
      <c r="Q34" s="235"/>
      <c r="R34" s="411" t="s">
        <v>453</v>
      </c>
      <c r="S34" s="201"/>
      <c r="T34" s="201"/>
    </row>
    <row r="35" spans="2:20" ht="51" customHeight="1">
      <c r="B35" s="414"/>
      <c r="C35" s="186"/>
      <c r="D35" s="417"/>
      <c r="E35" s="420"/>
      <c r="F35" s="417"/>
      <c r="G35" s="420"/>
      <c r="H35" s="426"/>
      <c r="I35" s="187"/>
      <c r="J35" s="417"/>
      <c r="K35" s="202"/>
      <c r="L35" s="200" t="s">
        <v>449</v>
      </c>
      <c r="M35" s="213"/>
      <c r="N35" s="199" t="s">
        <v>495</v>
      </c>
      <c r="O35" s="202"/>
      <c r="P35" s="423"/>
      <c r="Q35" s="235"/>
      <c r="R35" s="413"/>
      <c r="S35" s="201"/>
      <c r="T35" s="201"/>
    </row>
    <row r="36" spans="2:20" s="189" customFormat="1" ht="9.75" customHeight="1">
      <c r="B36" s="257"/>
      <c r="C36" s="188"/>
      <c r="D36" s="227"/>
      <c r="E36" s="228"/>
      <c r="F36" s="227"/>
      <c r="G36" s="228"/>
      <c r="H36" s="220"/>
      <c r="I36" s="212"/>
      <c r="J36" s="205"/>
      <c r="K36" s="212"/>
      <c r="L36" s="231"/>
      <c r="M36" s="222"/>
      <c r="N36" s="204"/>
      <c r="O36" s="212"/>
      <c r="P36" s="232"/>
      <c r="Q36" s="233"/>
      <c r="R36" s="234"/>
      <c r="S36" s="223"/>
      <c r="T36" s="223"/>
    </row>
    <row r="37" spans="2:20" ht="35.25" customHeight="1">
      <c r="B37" s="414" t="s">
        <v>517</v>
      </c>
      <c r="C37" s="188"/>
      <c r="D37" s="417" t="s">
        <v>477</v>
      </c>
      <c r="E37" s="420"/>
      <c r="F37" s="417" t="s">
        <v>531</v>
      </c>
      <c r="G37" s="420"/>
      <c r="H37" s="426" t="s">
        <v>478</v>
      </c>
      <c r="I37" s="212"/>
      <c r="J37" s="417" t="s">
        <v>512</v>
      </c>
      <c r="K37" s="237"/>
      <c r="L37" s="200" t="s">
        <v>513</v>
      </c>
      <c r="M37" s="213"/>
      <c r="N37" s="199" t="s">
        <v>495</v>
      </c>
      <c r="O37" s="238"/>
      <c r="P37" s="418" t="s">
        <v>514</v>
      </c>
      <c r="Q37" s="239"/>
      <c r="R37" s="411" t="s">
        <v>479</v>
      </c>
      <c r="S37" s="201"/>
      <c r="T37" s="201"/>
    </row>
    <row r="38" spans="2:20" ht="44.25" customHeight="1">
      <c r="B38" s="414"/>
      <c r="C38" s="188"/>
      <c r="D38" s="417"/>
      <c r="E38" s="420"/>
      <c r="F38" s="417"/>
      <c r="G38" s="420"/>
      <c r="H38" s="426"/>
      <c r="I38" s="212"/>
      <c r="J38" s="417"/>
      <c r="K38" s="237"/>
      <c r="L38" s="200" t="s">
        <v>466</v>
      </c>
      <c r="M38" s="213"/>
      <c r="N38" s="199" t="s">
        <v>447</v>
      </c>
      <c r="O38" s="238"/>
      <c r="P38" s="418"/>
      <c r="Q38" s="212"/>
      <c r="R38" s="412"/>
      <c r="S38" s="201"/>
      <c r="T38" s="201"/>
    </row>
    <row r="39" spans="2:20" ht="15.75" customHeight="1">
      <c r="B39" s="414"/>
      <c r="C39" s="188"/>
      <c r="D39" s="417"/>
      <c r="E39" s="420"/>
      <c r="F39" s="417"/>
      <c r="G39" s="420"/>
      <c r="H39" s="426"/>
      <c r="I39" s="212"/>
      <c r="J39" s="417"/>
      <c r="K39" s="212"/>
      <c r="L39" s="435" t="s">
        <v>450</v>
      </c>
      <c r="M39" s="222"/>
      <c r="N39" s="417" t="s">
        <v>495</v>
      </c>
      <c r="O39" s="212"/>
      <c r="P39" s="418"/>
      <c r="Q39" s="212"/>
      <c r="R39" s="412"/>
      <c r="S39" s="201"/>
      <c r="T39" s="201"/>
    </row>
    <row r="40" spans="2:20" s="189" customFormat="1" ht="11.25" customHeight="1">
      <c r="B40" s="414"/>
      <c r="C40" s="188"/>
      <c r="D40" s="417"/>
      <c r="E40" s="420"/>
      <c r="F40" s="417"/>
      <c r="G40" s="420"/>
      <c r="H40" s="426"/>
      <c r="I40" s="212"/>
      <c r="J40" s="417"/>
      <c r="K40" s="212"/>
      <c r="L40" s="435"/>
      <c r="M40" s="222"/>
      <c r="N40" s="417"/>
      <c r="O40" s="212"/>
      <c r="P40" s="418"/>
      <c r="Q40" s="212"/>
      <c r="R40" s="412"/>
      <c r="S40" s="223"/>
      <c r="T40" s="223"/>
    </row>
    <row r="41" spans="2:20" ht="23.25" customHeight="1">
      <c r="B41" s="414"/>
      <c r="C41" s="188"/>
      <c r="D41" s="417"/>
      <c r="E41" s="420"/>
      <c r="F41" s="417"/>
      <c r="G41" s="420"/>
      <c r="H41" s="426"/>
      <c r="I41" s="212"/>
      <c r="J41" s="417"/>
      <c r="K41" s="212"/>
      <c r="L41" s="435"/>
      <c r="M41" s="222"/>
      <c r="N41" s="417"/>
      <c r="O41" s="212"/>
      <c r="P41" s="418"/>
      <c r="Q41" s="212"/>
      <c r="R41" s="413"/>
      <c r="S41" s="201"/>
      <c r="T41" s="201"/>
    </row>
    <row r="42" spans="2:20" ht="15.75" customHeight="1">
      <c r="B42" s="257"/>
      <c r="C42" s="188"/>
      <c r="D42" s="227"/>
      <c r="E42" s="228"/>
      <c r="F42" s="227"/>
      <c r="G42" s="228"/>
      <c r="H42" s="220"/>
      <c r="I42" s="212"/>
      <c r="J42" s="205"/>
      <c r="K42" s="212"/>
      <c r="L42" s="231"/>
      <c r="M42" s="222"/>
      <c r="N42" s="205"/>
      <c r="O42" s="212"/>
      <c r="P42" s="240"/>
      <c r="Q42" s="212"/>
      <c r="R42" s="240"/>
      <c r="S42" s="201"/>
      <c r="T42" s="201"/>
    </row>
    <row r="43" spans="2:20" s="191" customFormat="1" ht="55.5" customHeight="1">
      <c r="B43" s="414" t="s">
        <v>443</v>
      </c>
      <c r="C43" s="186"/>
      <c r="D43" s="417" t="s">
        <v>444</v>
      </c>
      <c r="E43" s="420"/>
      <c r="F43" s="417" t="s">
        <v>532</v>
      </c>
      <c r="G43" s="420"/>
      <c r="H43" s="426" t="s">
        <v>442</v>
      </c>
      <c r="I43" s="187"/>
      <c r="J43" s="417" t="s">
        <v>515</v>
      </c>
      <c r="K43" s="202"/>
      <c r="L43" s="200" t="s">
        <v>526</v>
      </c>
      <c r="M43" s="213"/>
      <c r="N43" s="199" t="s">
        <v>447</v>
      </c>
      <c r="O43" s="202"/>
      <c r="P43" s="415" t="s">
        <v>464</v>
      </c>
      <c r="Q43" s="187"/>
      <c r="R43" s="241" t="s">
        <v>452</v>
      </c>
      <c r="S43" s="201"/>
      <c r="T43" s="201"/>
    </row>
    <row r="44" spans="2:20" s="192" customFormat="1" ht="57.75" customHeight="1">
      <c r="B44" s="414"/>
      <c r="C44" s="186"/>
      <c r="D44" s="417"/>
      <c r="E44" s="420"/>
      <c r="F44" s="417"/>
      <c r="G44" s="420"/>
      <c r="H44" s="426"/>
      <c r="I44" s="187"/>
      <c r="J44" s="417"/>
      <c r="K44" s="202"/>
      <c r="L44" s="200" t="s">
        <v>527</v>
      </c>
      <c r="M44" s="213"/>
      <c r="N44" s="199" t="s">
        <v>447</v>
      </c>
      <c r="O44" s="202"/>
      <c r="P44" s="416"/>
      <c r="Q44" s="187"/>
      <c r="R44" s="242"/>
      <c r="S44" s="236"/>
      <c r="T44" s="236"/>
    </row>
    <row r="45" spans="2:20" s="192" customFormat="1" ht="48" customHeight="1">
      <c r="B45" s="414"/>
      <c r="C45" s="186"/>
      <c r="D45" s="417"/>
      <c r="E45" s="420"/>
      <c r="F45" s="417"/>
      <c r="G45" s="420"/>
      <c r="H45" s="426"/>
      <c r="I45" s="187"/>
      <c r="J45" s="417"/>
      <c r="K45" s="202"/>
      <c r="L45" s="200" t="s">
        <v>451</v>
      </c>
      <c r="M45" s="226"/>
      <c r="N45" s="199" t="s">
        <v>516</v>
      </c>
      <c r="O45" s="187"/>
      <c r="P45" s="429"/>
      <c r="Q45" s="187"/>
      <c r="R45" s="243"/>
      <c r="S45" s="236"/>
      <c r="T45" s="236"/>
    </row>
    <row r="46" spans="2:20" s="192" customFormat="1" ht="7.5" customHeight="1">
      <c r="B46" s="257"/>
      <c r="C46" s="188"/>
      <c r="D46" s="227"/>
      <c r="E46" s="228"/>
      <c r="F46" s="227"/>
      <c r="G46" s="228"/>
      <c r="H46" s="220"/>
      <c r="I46" s="212"/>
      <c r="J46" s="205"/>
      <c r="K46" s="212"/>
      <c r="L46" s="231"/>
      <c r="M46" s="244"/>
      <c r="N46" s="205"/>
      <c r="O46" s="212"/>
      <c r="P46" s="240"/>
      <c r="Q46" s="212"/>
      <c r="R46" s="240"/>
      <c r="S46" s="236"/>
      <c r="T46" s="236"/>
    </row>
    <row r="47" spans="2:20" s="192" customFormat="1" ht="66" customHeight="1">
      <c r="B47" s="258" t="s">
        <v>518</v>
      </c>
      <c r="C47" s="206"/>
      <c r="D47" s="251" t="s">
        <v>480</v>
      </c>
      <c r="E47" s="252"/>
      <c r="F47" s="251" t="s">
        <v>481</v>
      </c>
      <c r="G47" s="252"/>
      <c r="H47" s="253" t="s">
        <v>482</v>
      </c>
      <c r="I47" s="245"/>
      <c r="J47" s="251" t="s">
        <v>519</v>
      </c>
      <c r="K47" s="212"/>
      <c r="L47" s="249" t="s">
        <v>521</v>
      </c>
      <c r="M47" s="244"/>
      <c r="N47" s="199" t="s">
        <v>520</v>
      </c>
      <c r="O47" s="212"/>
      <c r="P47" s="225" t="s">
        <v>467</v>
      </c>
      <c r="Q47" s="212"/>
      <c r="R47" s="198" t="s">
        <v>483</v>
      </c>
      <c r="S47" s="236"/>
      <c r="T47" s="236"/>
    </row>
    <row r="48" spans="2:20" ht="17.25" customHeight="1">
      <c r="B48" s="257"/>
      <c r="C48" s="188"/>
      <c r="D48" s="227"/>
      <c r="E48" s="228"/>
      <c r="F48" s="227"/>
      <c r="G48" s="228"/>
      <c r="H48" s="220"/>
      <c r="I48" s="212"/>
      <c r="J48" s="240"/>
      <c r="K48" s="212"/>
      <c r="L48" s="231"/>
      <c r="M48" s="244"/>
      <c r="N48" s="205"/>
      <c r="O48" s="212"/>
      <c r="P48" s="240"/>
      <c r="Q48" s="212"/>
      <c r="R48" s="240"/>
      <c r="S48" s="201"/>
      <c r="T48" s="201"/>
    </row>
    <row r="49" spans="2:20" ht="48" customHeight="1">
      <c r="B49" s="431" t="s">
        <v>428</v>
      </c>
      <c r="C49" s="186"/>
      <c r="D49" s="411" t="s">
        <v>457</v>
      </c>
      <c r="E49" s="187"/>
      <c r="F49" s="411" t="s">
        <v>486</v>
      </c>
      <c r="G49" s="187"/>
      <c r="H49" s="427" t="s">
        <v>205</v>
      </c>
      <c r="I49" s="187"/>
      <c r="J49" s="411" t="s">
        <v>484</v>
      </c>
      <c r="K49" s="187"/>
      <c r="L49" s="436" t="s">
        <v>533</v>
      </c>
      <c r="M49" s="246"/>
      <c r="N49" s="411" t="s">
        <v>495</v>
      </c>
      <c r="O49" s="187"/>
      <c r="P49" s="415" t="s">
        <v>471</v>
      </c>
      <c r="Q49" s="187"/>
      <c r="R49" s="411" t="s">
        <v>485</v>
      </c>
      <c r="S49" s="201"/>
      <c r="T49" s="201"/>
    </row>
    <row r="50" spans="2:18" ht="33" customHeight="1">
      <c r="B50" s="432"/>
      <c r="C50" s="186"/>
      <c r="D50" s="412"/>
      <c r="E50" s="187"/>
      <c r="F50" s="412"/>
      <c r="G50" s="187"/>
      <c r="H50" s="428"/>
      <c r="I50" s="187"/>
      <c r="J50" s="413"/>
      <c r="K50" s="187"/>
      <c r="L50" s="437"/>
      <c r="M50" s="246"/>
      <c r="N50" s="413"/>
      <c r="O50" s="187"/>
      <c r="P50" s="416"/>
      <c r="Q50" s="187"/>
      <c r="R50" s="412"/>
    </row>
    <row r="51" spans="2:18" ht="81.75" customHeight="1">
      <c r="B51" s="433"/>
      <c r="C51" s="186"/>
      <c r="D51" s="413"/>
      <c r="E51" s="187"/>
      <c r="F51" s="413"/>
      <c r="G51" s="187"/>
      <c r="H51" s="434"/>
      <c r="I51" s="187"/>
      <c r="J51" s="199" t="s">
        <v>458</v>
      </c>
      <c r="K51" s="187"/>
      <c r="L51" s="200" t="s">
        <v>522</v>
      </c>
      <c r="M51" s="246"/>
      <c r="N51" s="199" t="s">
        <v>495</v>
      </c>
      <c r="O51" s="187"/>
      <c r="P51" s="429"/>
      <c r="Q51" s="187"/>
      <c r="R51" s="413"/>
    </row>
    <row r="52" spans="5:17" ht="13.5">
      <c r="E52" s="247"/>
      <c r="I52" s="188"/>
      <c r="K52" s="248"/>
      <c r="P52" s="191"/>
      <c r="Q52" s="191"/>
    </row>
    <row r="53" spans="14:17" ht="13.5">
      <c r="N53" s="191"/>
      <c r="O53" s="191"/>
      <c r="P53" s="184"/>
      <c r="Q53" s="191"/>
    </row>
    <row r="54" spans="16:17" ht="13.5">
      <c r="P54" s="191"/>
      <c r="Q54" s="191"/>
    </row>
    <row r="55" spans="16:17" ht="13.5">
      <c r="P55" s="191"/>
      <c r="Q55" s="191"/>
    </row>
    <row r="56" spans="16:17" ht="13.5">
      <c r="P56" s="191"/>
      <c r="Q56" s="191"/>
    </row>
    <row r="57" spans="16:17" ht="13.5">
      <c r="P57" s="191"/>
      <c r="Q57" s="191"/>
    </row>
    <row r="58" spans="16:17" ht="13.5">
      <c r="P58" s="191"/>
      <c r="Q58" s="191"/>
    </row>
    <row r="59" spans="16:17" ht="13.5">
      <c r="P59" s="191"/>
      <c r="Q59" s="191"/>
    </row>
    <row r="60" spans="16:17" ht="13.5">
      <c r="P60" s="191"/>
      <c r="Q60" s="191"/>
    </row>
    <row r="61" spans="16:17" ht="13.5">
      <c r="P61" s="191"/>
      <c r="Q61" s="191"/>
    </row>
    <row r="62" spans="16:17" ht="13.5">
      <c r="P62" s="191"/>
      <c r="Q62" s="191"/>
    </row>
    <row r="63" spans="16:17" ht="13.5">
      <c r="P63" s="191"/>
      <c r="Q63" s="191"/>
    </row>
    <row r="64" spans="16:17" ht="13.5">
      <c r="P64" s="191"/>
      <c r="Q64" s="191"/>
    </row>
    <row r="65" spans="16:17" ht="13.5">
      <c r="P65" s="191"/>
      <c r="Q65" s="191"/>
    </row>
    <row r="66" spans="16:17" ht="13.5">
      <c r="P66" s="191"/>
      <c r="Q66" s="191"/>
    </row>
    <row r="67" spans="16:17" ht="13.5">
      <c r="P67" s="191"/>
      <c r="Q67" s="191"/>
    </row>
    <row r="68" spans="16:17" ht="13.5">
      <c r="P68" s="191"/>
      <c r="Q68" s="191"/>
    </row>
    <row r="69" spans="16:17" ht="13.5">
      <c r="P69" s="191"/>
      <c r="Q69" s="191"/>
    </row>
    <row r="70" spans="16:17" ht="13.5">
      <c r="P70" s="191"/>
      <c r="Q70" s="191"/>
    </row>
    <row r="71" spans="16:17" ht="13.5">
      <c r="P71" s="191"/>
      <c r="Q71" s="191"/>
    </row>
    <row r="72" spans="16:17" ht="13.5">
      <c r="P72" s="191"/>
      <c r="Q72" s="191"/>
    </row>
    <row r="73" spans="16:17" ht="13.5">
      <c r="P73" s="191"/>
      <c r="Q73" s="191"/>
    </row>
    <row r="74" spans="16:17" ht="13.5">
      <c r="P74" s="191"/>
      <c r="Q74" s="191"/>
    </row>
    <row r="75" spans="16:17" ht="13.5">
      <c r="P75" s="191"/>
      <c r="Q75" s="191"/>
    </row>
    <row r="76" spans="16:17" ht="13.5">
      <c r="P76" s="191"/>
      <c r="Q76" s="191"/>
    </row>
    <row r="77" spans="16:17" ht="13.5">
      <c r="P77" s="191"/>
      <c r="Q77" s="191"/>
    </row>
    <row r="78" spans="16:17" ht="13.5">
      <c r="P78" s="191"/>
      <c r="Q78" s="191"/>
    </row>
    <row r="79" spans="16:17" ht="13.5">
      <c r="P79" s="191"/>
      <c r="Q79" s="191"/>
    </row>
    <row r="80" spans="16:17" ht="13.5">
      <c r="P80" s="191"/>
      <c r="Q80" s="191"/>
    </row>
    <row r="81" spans="16:17" ht="13.5">
      <c r="P81" s="191"/>
      <c r="Q81" s="191"/>
    </row>
    <row r="82" spans="16:17" ht="13.5">
      <c r="P82" s="191"/>
      <c r="Q82" s="191"/>
    </row>
    <row r="83" spans="16:17" ht="13.5">
      <c r="P83" s="191"/>
      <c r="Q83" s="191"/>
    </row>
    <row r="84" spans="16:17" ht="13.5">
      <c r="P84" s="191"/>
      <c r="Q84" s="191"/>
    </row>
    <row r="85" spans="16:17" ht="13.5">
      <c r="P85" s="191"/>
      <c r="Q85" s="191"/>
    </row>
    <row r="86" spans="16:17" ht="13.5">
      <c r="P86" s="191"/>
      <c r="Q86" s="191"/>
    </row>
    <row r="87" spans="16:17" ht="13.5">
      <c r="P87" s="191"/>
      <c r="Q87" s="191"/>
    </row>
    <row r="88" spans="16:17" ht="13.5">
      <c r="P88" s="191"/>
      <c r="Q88" s="191"/>
    </row>
    <row r="89" spans="16:17" ht="13.5">
      <c r="P89" s="191"/>
      <c r="Q89" s="191"/>
    </row>
    <row r="90" spans="16:17" ht="13.5">
      <c r="P90" s="191"/>
      <c r="Q90" s="191"/>
    </row>
    <row r="91" spans="16:17" ht="13.5">
      <c r="P91" s="191"/>
      <c r="Q91" s="191"/>
    </row>
    <row r="92" spans="16:17" ht="13.5">
      <c r="P92" s="191"/>
      <c r="Q92" s="191"/>
    </row>
    <row r="93" spans="16:17" ht="13.5">
      <c r="P93" s="191"/>
      <c r="Q93" s="191"/>
    </row>
    <row r="94" spans="16:17" ht="13.5">
      <c r="P94" s="191"/>
      <c r="Q94" s="191"/>
    </row>
    <row r="95" spans="16:17" ht="13.5">
      <c r="P95" s="191"/>
      <c r="Q95" s="191"/>
    </row>
    <row r="96" spans="16:17" ht="13.5">
      <c r="P96" s="191"/>
      <c r="Q96" s="191"/>
    </row>
    <row r="97" spans="16:17" ht="13.5">
      <c r="P97" s="191"/>
      <c r="Q97" s="191"/>
    </row>
    <row r="98" spans="16:17" ht="13.5">
      <c r="P98" s="191"/>
      <c r="Q98" s="191"/>
    </row>
    <row r="99" spans="16:17" ht="13.5">
      <c r="P99" s="191"/>
      <c r="Q99" s="191"/>
    </row>
    <row r="100" spans="16:17" ht="13.5">
      <c r="P100" s="191"/>
      <c r="Q100" s="191"/>
    </row>
    <row r="101" spans="16:17" ht="13.5">
      <c r="P101" s="191"/>
      <c r="Q101" s="191"/>
    </row>
    <row r="102" spans="16:17" ht="13.5">
      <c r="P102" s="191"/>
      <c r="Q102" s="191"/>
    </row>
    <row r="103" spans="16:17" ht="13.5">
      <c r="P103" s="191"/>
      <c r="Q103" s="191"/>
    </row>
    <row r="104" spans="16:17" ht="13.5">
      <c r="P104" s="191"/>
      <c r="Q104" s="191"/>
    </row>
    <row r="105" spans="16:17" ht="13.5">
      <c r="P105" s="191"/>
      <c r="Q105" s="191"/>
    </row>
    <row r="106" spans="16:17" ht="13.5">
      <c r="P106" s="191"/>
      <c r="Q106" s="191"/>
    </row>
    <row r="107" spans="16:17" ht="13.5">
      <c r="P107" s="191"/>
      <c r="Q107" s="191"/>
    </row>
    <row r="108" spans="16:17" ht="13.5">
      <c r="P108" s="191"/>
      <c r="Q108" s="191"/>
    </row>
    <row r="109" spans="16:17" ht="13.5">
      <c r="P109" s="191"/>
      <c r="Q109" s="191"/>
    </row>
    <row r="110" spans="16:17" ht="13.5">
      <c r="P110" s="191"/>
      <c r="Q110" s="191"/>
    </row>
    <row r="111" spans="16:17" ht="13.5">
      <c r="P111" s="191"/>
      <c r="Q111" s="191"/>
    </row>
    <row r="112" spans="16:17" ht="13.5">
      <c r="P112" s="191"/>
      <c r="Q112" s="191"/>
    </row>
    <row r="113" spans="16:17" ht="13.5">
      <c r="P113" s="191"/>
      <c r="Q113" s="191"/>
    </row>
    <row r="114" spans="16:17" ht="13.5">
      <c r="P114" s="191"/>
      <c r="Q114" s="191"/>
    </row>
    <row r="115" spans="16:17" ht="13.5">
      <c r="P115" s="191"/>
      <c r="Q115" s="191"/>
    </row>
    <row r="116" spans="16:17" ht="13.5">
      <c r="P116" s="191"/>
      <c r="Q116" s="191"/>
    </row>
    <row r="117" spans="16:17" ht="13.5">
      <c r="P117" s="191"/>
      <c r="Q117" s="191"/>
    </row>
    <row r="118" spans="16:17" ht="13.5">
      <c r="P118" s="191"/>
      <c r="Q118" s="191"/>
    </row>
    <row r="119" spans="16:17" ht="13.5">
      <c r="P119" s="191"/>
      <c r="Q119" s="191"/>
    </row>
    <row r="120" spans="16:17" ht="13.5">
      <c r="P120" s="191"/>
      <c r="Q120" s="191"/>
    </row>
    <row r="121" spans="16:17" ht="13.5">
      <c r="P121" s="191"/>
      <c r="Q121" s="191"/>
    </row>
    <row r="122" spans="16:17" ht="13.5">
      <c r="P122" s="191"/>
      <c r="Q122" s="191"/>
    </row>
    <row r="123" spans="16:17" ht="13.5">
      <c r="P123" s="191"/>
      <c r="Q123" s="191"/>
    </row>
    <row r="124" spans="16:17" ht="13.5">
      <c r="P124" s="191"/>
      <c r="Q124" s="191"/>
    </row>
    <row r="125" spans="16:17" ht="13.5">
      <c r="P125" s="191"/>
      <c r="Q125" s="191"/>
    </row>
    <row r="126" spans="16:17" ht="13.5">
      <c r="P126" s="191"/>
      <c r="Q126" s="191"/>
    </row>
    <row r="127" spans="16:17" ht="13.5">
      <c r="P127" s="191"/>
      <c r="Q127" s="191"/>
    </row>
    <row r="128" spans="16:17" ht="13.5">
      <c r="P128" s="191"/>
      <c r="Q128" s="191"/>
    </row>
    <row r="129" spans="16:17" ht="13.5">
      <c r="P129" s="191"/>
      <c r="Q129" s="191"/>
    </row>
    <row r="130" spans="16:17" ht="13.5">
      <c r="P130" s="191"/>
      <c r="Q130" s="191"/>
    </row>
    <row r="131" spans="16:17" ht="13.5">
      <c r="P131" s="191"/>
      <c r="Q131" s="191"/>
    </row>
    <row r="132" spans="16:17" ht="13.5">
      <c r="P132" s="191"/>
      <c r="Q132" s="191"/>
    </row>
    <row r="133" spans="16:17" ht="13.5">
      <c r="P133" s="191"/>
      <c r="Q133" s="191"/>
    </row>
    <row r="134" spans="16:17" ht="13.5">
      <c r="P134" s="191"/>
      <c r="Q134" s="191"/>
    </row>
    <row r="135" spans="16:17" ht="13.5">
      <c r="P135" s="191"/>
      <c r="Q135" s="191"/>
    </row>
    <row r="136" spans="16:17" ht="13.5">
      <c r="P136" s="191"/>
      <c r="Q136" s="191"/>
    </row>
    <row r="137" spans="16:17" ht="13.5">
      <c r="P137" s="191"/>
      <c r="Q137" s="191"/>
    </row>
    <row r="138" spans="16:17" ht="13.5">
      <c r="P138" s="191"/>
      <c r="Q138" s="191"/>
    </row>
  </sheetData>
  <sheetProtection/>
  <mergeCells count="72">
    <mergeCell ref="G34:G35"/>
    <mergeCell ref="G37:G41"/>
    <mergeCell ref="L16:L17"/>
    <mergeCell ref="L49:L50"/>
    <mergeCell ref="N49:N50"/>
    <mergeCell ref="N39:N41"/>
    <mergeCell ref="H34:H35"/>
    <mergeCell ref="E16:E20"/>
    <mergeCell ref="G16:G20"/>
    <mergeCell ref="F6:F15"/>
    <mergeCell ref="J13:J15"/>
    <mergeCell ref="J22:J32"/>
    <mergeCell ref="F16:F20"/>
    <mergeCell ref="J19:J20"/>
    <mergeCell ref="G6:G15"/>
    <mergeCell ref="E37:E41"/>
    <mergeCell ref="D37:D41"/>
    <mergeCell ref="B37:B41"/>
    <mergeCell ref="F43:F45"/>
    <mergeCell ref="J43:J45"/>
    <mergeCell ref="L39:L41"/>
    <mergeCell ref="G43:G45"/>
    <mergeCell ref="E43:E45"/>
    <mergeCell ref="B49:B51"/>
    <mergeCell ref="D49:D51"/>
    <mergeCell ref="F49:F51"/>
    <mergeCell ref="H49:H51"/>
    <mergeCell ref="P49:P51"/>
    <mergeCell ref="B43:B45"/>
    <mergeCell ref="D43:D45"/>
    <mergeCell ref="H43:H45"/>
    <mergeCell ref="P43:P45"/>
    <mergeCell ref="H2:R2"/>
    <mergeCell ref="R23:R24"/>
    <mergeCell ref="R19:R20"/>
    <mergeCell ref="N16:N17"/>
    <mergeCell ref="J37:J41"/>
    <mergeCell ref="H37:H41"/>
    <mergeCell ref="P16:P20"/>
    <mergeCell ref="P6:P15"/>
    <mergeCell ref="J16:J17"/>
    <mergeCell ref="J34:J35"/>
    <mergeCell ref="B1:G2"/>
    <mergeCell ref="B22:B32"/>
    <mergeCell ref="E6:E15"/>
    <mergeCell ref="D16:D20"/>
    <mergeCell ref="D22:D32"/>
    <mergeCell ref="H6:H15"/>
    <mergeCell ref="B16:B20"/>
    <mergeCell ref="B6:B15"/>
    <mergeCell ref="H22:H32"/>
    <mergeCell ref="H16:H20"/>
    <mergeCell ref="D6:D15"/>
    <mergeCell ref="E34:E35"/>
    <mergeCell ref="F34:F35"/>
    <mergeCell ref="R49:R51"/>
    <mergeCell ref="J49:J50"/>
    <mergeCell ref="J6:J12"/>
    <mergeCell ref="D34:D35"/>
    <mergeCell ref="F37:F41"/>
    <mergeCell ref="F22:F32"/>
    <mergeCell ref="P34:P35"/>
    <mergeCell ref="H1:R1"/>
    <mergeCell ref="R6:R8"/>
    <mergeCell ref="R37:R41"/>
    <mergeCell ref="R34:R35"/>
    <mergeCell ref="B34:B35"/>
    <mergeCell ref="R12:R15"/>
    <mergeCell ref="N23:N24"/>
    <mergeCell ref="P22:P32"/>
    <mergeCell ref="R16:R17"/>
    <mergeCell ref="P37:P41"/>
  </mergeCells>
  <printOptions/>
  <pageMargins left="0.7086614173228347" right="0.11811023622047245" top="0.35433070866141736" bottom="0.3937007874015748" header="0.31496062992125984" footer="0.31496062992125984"/>
  <pageSetup horizontalDpi="600" verticalDpi="600" orientation="landscape" paperSize="5" scale="50" r:id="rId2"/>
  <headerFooter scaleWithDoc="0" alignWithMargins="0">
    <oddFooter>&amp;LVersión 2
Fecha: 2017-06-20
&amp;CCopia Controlada: Si este documento se encuentra impreso no se garantiza su vigencia.
La versión vigente reposa en el Sistema Integrado de Gestión (Intranet).
&amp;R&amp;P</oddFooter>
  </headerFooter>
  <rowBreaks count="1" manualBreakCount="1">
    <brk id="6" min="1" max="17" man="1"/>
  </rowBreaks>
  <drawing r:id="rId1"/>
</worksheet>
</file>

<file path=xl/worksheets/sheet2.xml><?xml version="1.0" encoding="utf-8"?>
<worksheet xmlns="http://schemas.openxmlformats.org/spreadsheetml/2006/main" xmlns:r="http://schemas.openxmlformats.org/officeDocument/2006/relationships">
  <dimension ref="A1:AB85"/>
  <sheetViews>
    <sheetView zoomScalePageLayoutView="0" workbookViewId="0" topLeftCell="P1">
      <pane ySplit="7" topLeftCell="A30" activePane="bottomLeft" state="frozen"/>
      <selection pane="topLeft" activeCell="A1" sqref="A1"/>
      <selection pane="bottomLeft" activeCell="R6" sqref="R6:S6"/>
    </sheetView>
  </sheetViews>
  <sheetFormatPr defaultColWidth="11.421875" defaultRowHeight="12.75"/>
  <cols>
    <col min="1" max="1" width="4.00390625" style="1" customWidth="1"/>
    <col min="2" max="2" width="4.421875" style="1" customWidth="1"/>
    <col min="3" max="3" width="3.8515625" style="1" customWidth="1"/>
    <col min="4" max="4" width="4.00390625" style="1" customWidth="1"/>
    <col min="5" max="5" width="3.8515625" style="1" customWidth="1"/>
    <col min="6" max="6" width="3.421875" style="1" customWidth="1"/>
    <col min="7" max="12" width="3.8515625" style="1" customWidth="1"/>
    <col min="13" max="13" width="15.421875" style="1" customWidth="1"/>
    <col min="14" max="14" width="14.140625" style="1" customWidth="1"/>
    <col min="15" max="15" width="11.8515625" style="1" customWidth="1"/>
    <col min="16" max="16" width="29.140625" style="1" customWidth="1"/>
    <col min="17" max="17" width="26.140625" style="1" customWidth="1"/>
    <col min="18" max="18" width="18.00390625" style="1" customWidth="1"/>
    <col min="19" max="19" width="9.421875" style="1" customWidth="1"/>
    <col min="20" max="20" width="9.8515625" style="1" customWidth="1"/>
    <col min="21" max="21" width="9.421875" style="1" customWidth="1"/>
    <col min="22" max="16384" width="11.421875" style="1" customWidth="1"/>
  </cols>
  <sheetData>
    <row r="1" spans="1:21" ht="15.75">
      <c r="A1" s="278" t="s">
        <v>207</v>
      </c>
      <c r="B1" s="278"/>
      <c r="C1" s="278"/>
      <c r="D1" s="278"/>
      <c r="E1" s="278"/>
      <c r="F1" s="278"/>
      <c r="G1" s="278"/>
      <c r="H1" s="278"/>
      <c r="I1" s="278"/>
      <c r="J1" s="278"/>
      <c r="K1" s="278"/>
      <c r="L1" s="278"/>
      <c r="M1" s="278"/>
      <c r="N1" s="278"/>
      <c r="O1" s="278"/>
      <c r="P1" s="278"/>
      <c r="Q1" s="278"/>
      <c r="R1" s="278"/>
      <c r="S1" s="278"/>
      <c r="T1" s="278"/>
      <c r="U1" s="278"/>
    </row>
    <row r="2" ht="12.75"/>
    <row r="3" s="5" customFormat="1" ht="13.5" thickBot="1"/>
    <row r="4" spans="1:28" ht="19.5" thickBot="1">
      <c r="A4" s="279" t="s">
        <v>217</v>
      </c>
      <c r="B4" s="280"/>
      <c r="C4" s="280"/>
      <c r="D4" s="280"/>
      <c r="E4" s="280"/>
      <c r="F4" s="280"/>
      <c r="G4" s="280"/>
      <c r="H4" s="280"/>
      <c r="I4" s="280"/>
      <c r="J4" s="280"/>
      <c r="K4" s="280"/>
      <c r="L4" s="280"/>
      <c r="M4" s="280"/>
      <c r="N4" s="280"/>
      <c r="O4" s="280"/>
      <c r="P4" s="280"/>
      <c r="Q4" s="280"/>
      <c r="R4" s="280"/>
      <c r="S4" s="280"/>
      <c r="T4" s="280"/>
      <c r="U4" s="281"/>
      <c r="V4" s="5"/>
      <c r="W4" s="5"/>
      <c r="X4" s="5"/>
      <c r="Y4" s="5"/>
      <c r="Z4" s="5"/>
      <c r="AA4" s="5"/>
      <c r="AB4" s="5"/>
    </row>
    <row r="5" s="5" customFormat="1" ht="12.75"/>
    <row r="6" spans="1:28" ht="25.5" customHeight="1">
      <c r="A6" s="294" t="s">
        <v>239</v>
      </c>
      <c r="B6" s="296" t="s">
        <v>230</v>
      </c>
      <c r="C6" s="297"/>
      <c r="D6" s="297"/>
      <c r="E6" s="298"/>
      <c r="F6" s="296" t="s">
        <v>231</v>
      </c>
      <c r="G6" s="297"/>
      <c r="H6" s="297"/>
      <c r="I6" s="297"/>
      <c r="J6" s="297"/>
      <c r="K6" s="298"/>
      <c r="L6" s="294" t="s">
        <v>238</v>
      </c>
      <c r="M6" s="299" t="s">
        <v>218</v>
      </c>
      <c r="N6" s="299" t="s">
        <v>316</v>
      </c>
      <c r="O6" s="299" t="s">
        <v>219</v>
      </c>
      <c r="P6" s="292" t="s">
        <v>222</v>
      </c>
      <c r="Q6" s="293"/>
      <c r="R6" s="292" t="s">
        <v>223</v>
      </c>
      <c r="S6" s="293"/>
      <c r="T6" s="296" t="s">
        <v>225</v>
      </c>
      <c r="U6" s="298"/>
      <c r="V6" s="5"/>
      <c r="W6" s="5"/>
      <c r="X6" s="5"/>
      <c r="Y6" s="5"/>
      <c r="Z6" s="5"/>
      <c r="AA6" s="5"/>
      <c r="AB6" s="5"/>
    </row>
    <row r="7" spans="1:28" ht="95.25" customHeight="1">
      <c r="A7" s="295"/>
      <c r="B7" s="3" t="s">
        <v>226</v>
      </c>
      <c r="C7" s="3" t="s">
        <v>227</v>
      </c>
      <c r="D7" s="3" t="s">
        <v>228</v>
      </c>
      <c r="E7" s="3" t="s">
        <v>229</v>
      </c>
      <c r="F7" s="3" t="s">
        <v>232</v>
      </c>
      <c r="G7" s="3" t="s">
        <v>233</v>
      </c>
      <c r="H7" s="3" t="s">
        <v>234</v>
      </c>
      <c r="I7" s="3" t="s">
        <v>235</v>
      </c>
      <c r="J7" s="3" t="s">
        <v>236</v>
      </c>
      <c r="K7" s="3" t="s">
        <v>237</v>
      </c>
      <c r="L7" s="295"/>
      <c r="M7" s="300"/>
      <c r="N7" s="300"/>
      <c r="O7" s="300"/>
      <c r="P7" s="2" t="s">
        <v>220</v>
      </c>
      <c r="Q7" s="2" t="s">
        <v>221</v>
      </c>
      <c r="R7" s="2" t="s">
        <v>220</v>
      </c>
      <c r="S7" s="2" t="s">
        <v>224</v>
      </c>
      <c r="T7" s="2" t="s">
        <v>375</v>
      </c>
      <c r="U7" s="2" t="s">
        <v>24</v>
      </c>
      <c r="V7" s="5"/>
      <c r="W7" s="5"/>
      <c r="X7" s="5"/>
      <c r="Y7" s="5"/>
      <c r="Z7" s="5"/>
      <c r="AA7" s="5"/>
      <c r="AB7" s="5"/>
    </row>
    <row r="8" spans="1:28" ht="57" customHeight="1">
      <c r="A8" s="287" t="s">
        <v>243</v>
      </c>
      <c r="B8" s="287"/>
      <c r="C8" s="287"/>
      <c r="D8" s="287"/>
      <c r="E8" s="287"/>
      <c r="F8" s="287"/>
      <c r="G8" s="287"/>
      <c r="H8" s="287"/>
      <c r="I8" s="287"/>
      <c r="J8" s="287"/>
      <c r="K8" s="287"/>
      <c r="L8" s="287"/>
      <c r="M8" s="284" t="s">
        <v>242</v>
      </c>
      <c r="N8" s="284" t="s">
        <v>315</v>
      </c>
      <c r="O8" s="284" t="s">
        <v>257</v>
      </c>
      <c r="P8" s="8" t="str">
        <f>+'Aspectos - Impactos'!$B$7</f>
        <v>Consumo de insumos (no peligrosos): Papel, insumos de oficina, elementos aseo personal, insumos básicos de ferreteria)</v>
      </c>
      <c r="Q8" s="6" t="s">
        <v>308</v>
      </c>
      <c r="R8" s="6" t="str">
        <f>+'Aspectos - Impactos'!$C$7</f>
        <v>Aumento en la demanda de recursos.</v>
      </c>
      <c r="S8" s="8" t="str">
        <f>+'Aspectos - Impactos'!$D$7</f>
        <v>Negativo</v>
      </c>
      <c r="T8" s="21" t="s">
        <v>54</v>
      </c>
      <c r="U8" s="54" t="s">
        <v>30</v>
      </c>
      <c r="V8" s="5"/>
      <c r="W8" s="5"/>
      <c r="X8" s="5"/>
      <c r="Y8" s="5"/>
      <c r="Z8" s="5"/>
      <c r="AA8" s="5"/>
      <c r="AB8" s="5"/>
    </row>
    <row r="9" spans="1:28" ht="57.75" customHeight="1">
      <c r="A9" s="288"/>
      <c r="B9" s="288"/>
      <c r="C9" s="288"/>
      <c r="D9" s="288"/>
      <c r="E9" s="288"/>
      <c r="F9" s="288"/>
      <c r="G9" s="288"/>
      <c r="H9" s="288"/>
      <c r="I9" s="288"/>
      <c r="J9" s="288"/>
      <c r="K9" s="288"/>
      <c r="L9" s="288"/>
      <c r="M9" s="285"/>
      <c r="N9" s="285"/>
      <c r="O9" s="285"/>
      <c r="P9" s="8" t="str">
        <f>+'Aspectos - Impactos'!$B$8</f>
        <v>Consumo de insumos (Peligrosos): Toner, Detergentes, Productos químicos, Combustibles, Pegantes, Limpiadores, Cloro, soldadura).</v>
      </c>
      <c r="Q9" s="6" t="s">
        <v>309</v>
      </c>
      <c r="R9" s="6" t="str">
        <f>+'Aspectos - Impactos'!$C$8</f>
        <v>Aumento en la demanda de recursos.</v>
      </c>
      <c r="S9" s="8" t="str">
        <f>+'Aspectos - Impactos'!$D$8</f>
        <v>Negativo</v>
      </c>
      <c r="T9" s="21" t="s">
        <v>54</v>
      </c>
      <c r="U9" s="53" t="s">
        <v>26</v>
      </c>
      <c r="V9" s="5"/>
      <c r="W9" s="5"/>
      <c r="X9" s="5"/>
      <c r="Y9" s="5"/>
      <c r="Z9" s="5"/>
      <c r="AA9" s="5"/>
      <c r="AB9" s="5"/>
    </row>
    <row r="10" spans="1:28" ht="42" customHeight="1">
      <c r="A10" s="287"/>
      <c r="B10" s="287" t="s">
        <v>243</v>
      </c>
      <c r="C10" s="287" t="s">
        <v>243</v>
      </c>
      <c r="D10" s="287" t="s">
        <v>243</v>
      </c>
      <c r="E10" s="287" t="s">
        <v>243</v>
      </c>
      <c r="F10" s="287" t="s">
        <v>243</v>
      </c>
      <c r="G10" s="287" t="s">
        <v>243</v>
      </c>
      <c r="H10" s="287" t="s">
        <v>243</v>
      </c>
      <c r="I10" s="287" t="s">
        <v>243</v>
      </c>
      <c r="J10" s="287" t="s">
        <v>243</v>
      </c>
      <c r="K10" s="287" t="s">
        <v>243</v>
      </c>
      <c r="L10" s="287" t="s">
        <v>243</v>
      </c>
      <c r="M10" s="284" t="s">
        <v>333</v>
      </c>
      <c r="N10" s="284" t="s">
        <v>315</v>
      </c>
      <c r="O10" s="284" t="s">
        <v>257</v>
      </c>
      <c r="P10" s="8" t="str">
        <f>+'Aspectos - Impactos'!$B$6</f>
        <v>Consumo de recursos naturales: Agua, energía, petroleo y sus derivados, madera, arena, grava.</v>
      </c>
      <c r="Q10" s="6" t="s">
        <v>305</v>
      </c>
      <c r="R10" s="6" t="str">
        <f>+'Aspectos - Impactos'!$C$6</f>
        <v>Reducción del recurso natural</v>
      </c>
      <c r="S10" s="8" t="str">
        <f>+'Aspectos - Impactos'!$D$6</f>
        <v>Negativo</v>
      </c>
      <c r="T10" s="21" t="s">
        <v>54</v>
      </c>
      <c r="U10" s="54" t="s">
        <v>30</v>
      </c>
      <c r="V10" s="5"/>
      <c r="W10" s="5"/>
      <c r="X10" s="5"/>
      <c r="Y10" s="5"/>
      <c r="Z10" s="5"/>
      <c r="AA10" s="5"/>
      <c r="AB10" s="5"/>
    </row>
    <row r="11" spans="1:28" ht="53.25" customHeight="1">
      <c r="A11" s="301"/>
      <c r="B11" s="301"/>
      <c r="C11" s="301"/>
      <c r="D11" s="301"/>
      <c r="E11" s="301"/>
      <c r="F11" s="301"/>
      <c r="G11" s="301"/>
      <c r="H11" s="301"/>
      <c r="I11" s="301"/>
      <c r="J11" s="301"/>
      <c r="K11" s="301"/>
      <c r="L11" s="301"/>
      <c r="M11" s="286"/>
      <c r="N11" s="286"/>
      <c r="O11" s="286"/>
      <c r="P11" s="8" t="str">
        <f>+'Aspectos - Impactos'!$B$7</f>
        <v>Consumo de insumos (no peligrosos): Papel, insumos de oficina, elementos aseo personal, insumos básicos de ferreteria)</v>
      </c>
      <c r="Q11" s="6" t="s">
        <v>310</v>
      </c>
      <c r="R11" s="6" t="str">
        <f>+'Aspectos - Impactos'!$C$7</f>
        <v>Aumento en la demanda de recursos.</v>
      </c>
      <c r="S11" s="8" t="str">
        <f>+'Aspectos - Impactos'!$D$7</f>
        <v>Negativo</v>
      </c>
      <c r="T11" s="21" t="s">
        <v>54</v>
      </c>
      <c r="U11" s="54" t="s">
        <v>30</v>
      </c>
      <c r="V11" s="5"/>
      <c r="W11" s="5"/>
      <c r="X11" s="5"/>
      <c r="Y11" s="5"/>
      <c r="Z11" s="5"/>
      <c r="AA11" s="5"/>
      <c r="AB11" s="5"/>
    </row>
    <row r="12" spans="1:28" ht="54" customHeight="1">
      <c r="A12" s="288"/>
      <c r="B12" s="288"/>
      <c r="C12" s="288"/>
      <c r="D12" s="288"/>
      <c r="E12" s="288"/>
      <c r="F12" s="288"/>
      <c r="G12" s="288"/>
      <c r="H12" s="288"/>
      <c r="I12" s="288"/>
      <c r="J12" s="288"/>
      <c r="K12" s="288"/>
      <c r="L12" s="288"/>
      <c r="M12" s="285"/>
      <c r="N12" s="285"/>
      <c r="O12" s="285"/>
      <c r="P12" s="8" t="str">
        <f>+'Aspectos - Impactos'!$B$8</f>
        <v>Consumo de insumos (Peligrosos): Toner, Detergentes, Productos químicos, Combustibles, Pegantes, Limpiadores, Cloro, soldadura).</v>
      </c>
      <c r="Q12" s="6" t="s">
        <v>306</v>
      </c>
      <c r="R12" s="6" t="str">
        <f>+'Aspectos - Impactos'!$C$8</f>
        <v>Aumento en la demanda de recursos.</v>
      </c>
      <c r="S12" s="8" t="str">
        <f>+'Aspectos - Impactos'!$D$8</f>
        <v>Negativo</v>
      </c>
      <c r="T12" s="21" t="s">
        <v>54</v>
      </c>
      <c r="U12" s="53" t="s">
        <v>26</v>
      </c>
      <c r="V12" s="5"/>
      <c r="W12" s="5"/>
      <c r="X12" s="5"/>
      <c r="Y12" s="5"/>
      <c r="Z12" s="5"/>
      <c r="AA12" s="5"/>
      <c r="AB12" s="5"/>
    </row>
    <row r="13" spans="1:28" ht="57.75" customHeight="1">
      <c r="A13" s="287" t="s">
        <v>243</v>
      </c>
      <c r="B13" s="287" t="s">
        <v>243</v>
      </c>
      <c r="C13" s="287" t="s">
        <v>243</v>
      </c>
      <c r="D13" s="287" t="s">
        <v>243</v>
      </c>
      <c r="E13" s="287" t="s">
        <v>243</v>
      </c>
      <c r="F13" s="287" t="s">
        <v>243</v>
      </c>
      <c r="G13" s="287" t="s">
        <v>243</v>
      </c>
      <c r="H13" s="287" t="s">
        <v>243</v>
      </c>
      <c r="I13" s="287" t="s">
        <v>243</v>
      </c>
      <c r="J13" s="287" t="s">
        <v>243</v>
      </c>
      <c r="K13" s="287" t="s">
        <v>243</v>
      </c>
      <c r="L13" s="287" t="s">
        <v>243</v>
      </c>
      <c r="M13" s="284" t="s">
        <v>334</v>
      </c>
      <c r="N13" s="284" t="s">
        <v>315</v>
      </c>
      <c r="O13" s="284" t="s">
        <v>257</v>
      </c>
      <c r="P13" s="8" t="str">
        <f>+'Aspectos - Impactos'!$B$6</f>
        <v>Consumo de recursos naturales: Agua, energía, petroleo y sus derivados, madera, arena, grava.</v>
      </c>
      <c r="Q13" s="8" t="s">
        <v>335</v>
      </c>
      <c r="R13" s="6" t="str">
        <f>+'Aspectos - Impactos'!$C$6</f>
        <v>Reducción del recurso natural</v>
      </c>
      <c r="S13" s="8" t="str">
        <f>+'Aspectos - Impactos'!$D$6</f>
        <v>Negativo</v>
      </c>
      <c r="T13" s="21" t="s">
        <v>54</v>
      </c>
      <c r="U13" s="54" t="s">
        <v>30</v>
      </c>
      <c r="V13" s="5"/>
      <c r="W13" s="5"/>
      <c r="X13" s="5"/>
      <c r="Y13" s="5"/>
      <c r="Z13" s="5"/>
      <c r="AA13" s="5"/>
      <c r="AB13" s="5"/>
    </row>
    <row r="14" spans="1:28" ht="57.75" customHeight="1">
      <c r="A14" s="301"/>
      <c r="B14" s="301"/>
      <c r="C14" s="301"/>
      <c r="D14" s="301"/>
      <c r="E14" s="301"/>
      <c r="F14" s="301"/>
      <c r="G14" s="301"/>
      <c r="H14" s="301"/>
      <c r="I14" s="301"/>
      <c r="J14" s="301"/>
      <c r="K14" s="301"/>
      <c r="L14" s="301"/>
      <c r="M14" s="286"/>
      <c r="N14" s="286"/>
      <c r="O14" s="286"/>
      <c r="P14" s="8" t="str">
        <f>+'Aspectos - Impactos'!$B$8</f>
        <v>Consumo de insumos (Peligrosos): Toner, Detergentes, Productos químicos, Combustibles, Pegantes, Limpiadores, Cloro, soldadura).</v>
      </c>
      <c r="Q14" s="6" t="s">
        <v>338</v>
      </c>
      <c r="R14" s="6" t="str">
        <f>+'Aspectos - Impactos'!$C$8</f>
        <v>Aumento en la demanda de recursos.</v>
      </c>
      <c r="S14" s="8" t="str">
        <f>+'Aspectos - Impactos'!$D$8</f>
        <v>Negativo</v>
      </c>
      <c r="T14" s="21" t="s">
        <v>55</v>
      </c>
      <c r="U14" s="54" t="s">
        <v>30</v>
      </c>
      <c r="V14" s="5"/>
      <c r="W14" s="5"/>
      <c r="X14" s="5"/>
      <c r="Y14" s="5"/>
      <c r="Z14" s="5"/>
      <c r="AA14" s="5"/>
      <c r="AB14" s="5"/>
    </row>
    <row r="15" spans="1:28" ht="57.75" customHeight="1">
      <c r="A15" s="301"/>
      <c r="B15" s="301"/>
      <c r="C15" s="301"/>
      <c r="D15" s="301"/>
      <c r="E15" s="301"/>
      <c r="F15" s="301"/>
      <c r="G15" s="301"/>
      <c r="H15" s="301"/>
      <c r="I15" s="301"/>
      <c r="J15" s="301"/>
      <c r="K15" s="301"/>
      <c r="L15" s="301"/>
      <c r="M15" s="286"/>
      <c r="N15" s="286"/>
      <c r="O15" s="286"/>
      <c r="P15" s="8" t="str">
        <f>+'Aspectos - Impactos'!$B$7</f>
        <v>Consumo de insumos (no peligrosos): Papel, insumos de oficina, elementos aseo personal, insumos básicos de ferreteria)</v>
      </c>
      <c r="Q15" s="6" t="s">
        <v>336</v>
      </c>
      <c r="R15" s="6" t="str">
        <f>+'Aspectos - Impactos'!$C$7</f>
        <v>Aumento en la demanda de recursos.</v>
      </c>
      <c r="S15" s="8" t="str">
        <f>+'Aspectos - Impactos'!$D$7</f>
        <v>Negativo</v>
      </c>
      <c r="T15" s="21" t="s">
        <v>54</v>
      </c>
      <c r="U15" s="54" t="s">
        <v>30</v>
      </c>
      <c r="V15" s="5"/>
      <c r="W15" s="5"/>
      <c r="X15" s="5"/>
      <c r="Y15" s="5"/>
      <c r="Z15" s="5"/>
      <c r="AA15" s="5"/>
      <c r="AB15" s="5"/>
    </row>
    <row r="16" spans="1:28" ht="51">
      <c r="A16" s="301"/>
      <c r="B16" s="301"/>
      <c r="C16" s="301"/>
      <c r="D16" s="301"/>
      <c r="E16" s="301"/>
      <c r="F16" s="301"/>
      <c r="G16" s="301"/>
      <c r="H16" s="301"/>
      <c r="I16" s="301"/>
      <c r="J16" s="301"/>
      <c r="K16" s="301"/>
      <c r="L16" s="301"/>
      <c r="M16" s="286"/>
      <c r="N16" s="286"/>
      <c r="O16" s="286"/>
      <c r="P16" s="8" t="str">
        <f>+'Aspectos - Impactos'!$B$6</f>
        <v>Consumo de recursos naturales: Agua, energía, petroleo y sus derivados, madera, arena, grava.</v>
      </c>
      <c r="Q16" s="6" t="s">
        <v>339</v>
      </c>
      <c r="R16" s="6" t="str">
        <f>+'Aspectos - Impactos'!$C$6</f>
        <v>Reducción del recurso natural</v>
      </c>
      <c r="S16" s="8" t="str">
        <f>+'Aspectos - Impactos'!$D$6</f>
        <v>Negativo</v>
      </c>
      <c r="T16" s="21" t="s">
        <v>54</v>
      </c>
      <c r="U16" s="54" t="s">
        <v>30</v>
      </c>
      <c r="V16" s="5"/>
      <c r="W16" s="5"/>
      <c r="X16" s="5"/>
      <c r="Y16" s="5"/>
      <c r="Z16" s="5"/>
      <c r="AA16" s="5"/>
      <c r="AB16" s="5"/>
    </row>
    <row r="17" spans="1:28" ht="51">
      <c r="A17" s="301"/>
      <c r="B17" s="301"/>
      <c r="C17" s="301"/>
      <c r="D17" s="301"/>
      <c r="E17" s="301"/>
      <c r="F17" s="301"/>
      <c r="G17" s="301"/>
      <c r="H17" s="301"/>
      <c r="I17" s="301"/>
      <c r="J17" s="301"/>
      <c r="K17" s="301"/>
      <c r="L17" s="301"/>
      <c r="M17" s="286"/>
      <c r="N17" s="286"/>
      <c r="O17" s="286"/>
      <c r="P17" s="8" t="str">
        <f>+'Aspectos - Impactos'!$B$9</f>
        <v>Consumo de Alimentos Perecederos: Café, Té, Chocolate, harinas, otros alimentos en general)</v>
      </c>
      <c r="Q17" s="6" t="s">
        <v>313</v>
      </c>
      <c r="R17" s="6" t="str">
        <f>+'Aspectos - Impactos'!$C$9</f>
        <v>Aumento en la demanda de recursos.</v>
      </c>
      <c r="S17" s="8" t="str">
        <f>+'Aspectos - Impactos'!$D$9</f>
        <v>Negativo</v>
      </c>
      <c r="T17" s="21" t="s">
        <v>54</v>
      </c>
      <c r="U17" s="4"/>
      <c r="V17" s="5"/>
      <c r="W17" s="5"/>
      <c r="X17" s="5"/>
      <c r="Y17" s="5"/>
      <c r="Z17" s="5"/>
      <c r="AA17" s="5"/>
      <c r="AB17" s="5"/>
    </row>
    <row r="18" spans="1:28" ht="42.75" customHeight="1">
      <c r="A18" s="301"/>
      <c r="B18" s="301"/>
      <c r="C18" s="301"/>
      <c r="D18" s="301"/>
      <c r="E18" s="301"/>
      <c r="F18" s="301"/>
      <c r="G18" s="301"/>
      <c r="H18" s="301"/>
      <c r="I18" s="301"/>
      <c r="J18" s="301"/>
      <c r="K18" s="301"/>
      <c r="L18" s="301"/>
      <c r="M18" s="286"/>
      <c r="N18" s="286"/>
      <c r="O18" s="286"/>
      <c r="P18" s="8" t="str">
        <f>+'Aspectos - Impactos'!$B$11</f>
        <v>Vertimiento de aguas residuales Domésticas.</v>
      </c>
      <c r="Q18" s="6" t="s">
        <v>340</v>
      </c>
      <c r="R18" s="6" t="str">
        <f>+'Aspectos - Impactos'!$C$11</f>
        <v>Contaminación del agua</v>
      </c>
      <c r="S18" s="8" t="str">
        <f>+'Aspectos - Impactos'!$D$11</f>
        <v>Negativo</v>
      </c>
      <c r="T18" s="21" t="s">
        <v>54</v>
      </c>
      <c r="U18" s="4"/>
      <c r="V18" s="5"/>
      <c r="W18" s="5"/>
      <c r="X18" s="5"/>
      <c r="Y18" s="5"/>
      <c r="Z18" s="5"/>
      <c r="AA18" s="5"/>
      <c r="AB18" s="5"/>
    </row>
    <row r="19" spans="1:28" ht="51">
      <c r="A19" s="288"/>
      <c r="B19" s="288"/>
      <c r="C19" s="288"/>
      <c r="D19" s="288"/>
      <c r="E19" s="288"/>
      <c r="F19" s="288"/>
      <c r="G19" s="288"/>
      <c r="H19" s="288"/>
      <c r="I19" s="288"/>
      <c r="J19" s="288"/>
      <c r="K19" s="288"/>
      <c r="L19" s="288"/>
      <c r="M19" s="285"/>
      <c r="N19" s="285"/>
      <c r="O19" s="285"/>
      <c r="P19" s="8" t="str">
        <f>+'Aspectos - Impactos'!$B$19</f>
        <v>Generación de residuos NO peligrosos
Asimilables a urbanos (Residuos de oficina, basura orgánica)</v>
      </c>
      <c r="Q19" s="6" t="s">
        <v>337</v>
      </c>
      <c r="R19" s="6" t="str">
        <f>+'Aspectos - Impactos'!$C$19</f>
        <v>Aumento de residuos NO peligrosos a disponer</v>
      </c>
      <c r="S19" s="8" t="str">
        <f>+'Aspectos - Impactos'!$D$9</f>
        <v>Negativo</v>
      </c>
      <c r="T19" s="21" t="s">
        <v>54</v>
      </c>
      <c r="U19" s="4"/>
      <c r="V19" s="5"/>
      <c r="W19" s="5"/>
      <c r="X19" s="5"/>
      <c r="Y19" s="5"/>
      <c r="Z19" s="5"/>
      <c r="AA19" s="5"/>
      <c r="AB19" s="5"/>
    </row>
    <row r="20" spans="1:28" ht="54" customHeight="1">
      <c r="A20" s="287"/>
      <c r="B20" s="287" t="s">
        <v>243</v>
      </c>
      <c r="C20" s="287" t="s">
        <v>243</v>
      </c>
      <c r="D20" s="287" t="s">
        <v>243</v>
      </c>
      <c r="E20" s="287" t="s">
        <v>243</v>
      </c>
      <c r="F20" s="287"/>
      <c r="G20" s="287"/>
      <c r="H20" s="287"/>
      <c r="I20" s="287"/>
      <c r="J20" s="287"/>
      <c r="K20" s="287"/>
      <c r="L20" s="287"/>
      <c r="M20" s="284" t="s">
        <v>343</v>
      </c>
      <c r="N20" s="284" t="s">
        <v>317</v>
      </c>
      <c r="O20" s="284" t="s">
        <v>257</v>
      </c>
      <c r="P20" s="8" t="str">
        <f>+'Aspectos - Impactos'!$B$7</f>
        <v>Consumo de insumos (no peligrosos): Papel, insumos de oficina, elementos aseo personal, insumos básicos de ferreteria)</v>
      </c>
      <c r="Q20" s="6" t="s">
        <v>336</v>
      </c>
      <c r="R20" s="6" t="str">
        <f>+'Aspectos - Impactos'!$C$7</f>
        <v>Aumento en la demanda de recursos.</v>
      </c>
      <c r="S20" s="8" t="str">
        <f>+'Aspectos - Impactos'!$D$7</f>
        <v>Negativo</v>
      </c>
      <c r="T20" s="21" t="s">
        <v>54</v>
      </c>
      <c r="U20" s="54" t="s">
        <v>30</v>
      </c>
      <c r="V20" s="5"/>
      <c r="W20" s="5"/>
      <c r="X20" s="5"/>
      <c r="Y20" s="5"/>
      <c r="Z20" s="5"/>
      <c r="AA20" s="5"/>
      <c r="AB20" s="5"/>
    </row>
    <row r="21" spans="1:28" ht="54" customHeight="1">
      <c r="A21" s="288"/>
      <c r="B21" s="288"/>
      <c r="C21" s="288"/>
      <c r="D21" s="288"/>
      <c r="E21" s="288"/>
      <c r="F21" s="288"/>
      <c r="G21" s="288"/>
      <c r="H21" s="288"/>
      <c r="I21" s="288"/>
      <c r="J21" s="288"/>
      <c r="K21" s="288"/>
      <c r="L21" s="288"/>
      <c r="M21" s="285"/>
      <c r="N21" s="285"/>
      <c r="O21" s="285"/>
      <c r="P21" s="8" t="str">
        <f>+'Aspectos - Impactos'!$B$6</f>
        <v>Consumo de recursos naturales: Agua, energía, petroleo y sus derivados, madera, arena, grava.</v>
      </c>
      <c r="Q21" s="6" t="s">
        <v>341</v>
      </c>
      <c r="R21" s="6" t="str">
        <f>+'Aspectos - Impactos'!$C$6</f>
        <v>Reducción del recurso natural</v>
      </c>
      <c r="S21" s="8" t="str">
        <f>+'Aspectos - Impactos'!$D$6</f>
        <v>Negativo</v>
      </c>
      <c r="T21" s="21" t="s">
        <v>54</v>
      </c>
      <c r="U21" s="54" t="s">
        <v>30</v>
      </c>
      <c r="V21" s="5"/>
      <c r="W21" s="5"/>
      <c r="X21" s="5"/>
      <c r="Y21" s="5"/>
      <c r="Z21" s="5"/>
      <c r="AA21" s="5"/>
      <c r="AB21" s="5"/>
    </row>
    <row r="22" spans="1:28" ht="38.25">
      <c r="A22" s="290"/>
      <c r="B22" s="287" t="s">
        <v>243</v>
      </c>
      <c r="C22" s="287" t="s">
        <v>243</v>
      </c>
      <c r="D22" s="287" t="s">
        <v>243</v>
      </c>
      <c r="E22" s="287" t="s">
        <v>243</v>
      </c>
      <c r="F22" s="287" t="s">
        <v>243</v>
      </c>
      <c r="G22" s="287" t="s">
        <v>243</v>
      </c>
      <c r="H22" s="287" t="s">
        <v>243</v>
      </c>
      <c r="I22" s="287" t="s">
        <v>243</v>
      </c>
      <c r="J22" s="287" t="s">
        <v>243</v>
      </c>
      <c r="K22" s="287" t="s">
        <v>243</v>
      </c>
      <c r="L22" s="287" t="s">
        <v>243</v>
      </c>
      <c r="M22" s="284" t="s">
        <v>244</v>
      </c>
      <c r="N22" s="284" t="s">
        <v>315</v>
      </c>
      <c r="O22" s="284" t="s">
        <v>257</v>
      </c>
      <c r="P22" s="8" t="str">
        <f>+'Aspectos - Impactos'!$B$6</f>
        <v>Consumo de recursos naturales: Agua, energía, petroleo y sus derivados, madera, arena, grava.</v>
      </c>
      <c r="Q22" s="6" t="s">
        <v>314</v>
      </c>
      <c r="R22" s="6" t="str">
        <f>+'Aspectos - Impactos'!$C$6</f>
        <v>Reducción del recurso natural</v>
      </c>
      <c r="S22" s="8" t="str">
        <f>+'Aspectos - Impactos'!$D$6</f>
        <v>Negativo</v>
      </c>
      <c r="T22" s="21" t="s">
        <v>54</v>
      </c>
      <c r="U22" s="54" t="s">
        <v>30</v>
      </c>
      <c r="V22" s="5"/>
      <c r="W22" s="5"/>
      <c r="X22" s="5"/>
      <c r="Y22" s="5"/>
      <c r="Z22" s="5"/>
      <c r="AA22" s="5"/>
      <c r="AB22" s="5"/>
    </row>
    <row r="23" spans="1:28" ht="51">
      <c r="A23" s="291"/>
      <c r="B23" s="288"/>
      <c r="C23" s="288"/>
      <c r="D23" s="288"/>
      <c r="E23" s="288"/>
      <c r="F23" s="288"/>
      <c r="G23" s="288"/>
      <c r="H23" s="288"/>
      <c r="I23" s="288"/>
      <c r="J23" s="288"/>
      <c r="K23" s="288"/>
      <c r="L23" s="288"/>
      <c r="M23" s="285"/>
      <c r="N23" s="285"/>
      <c r="O23" s="285"/>
      <c r="P23" s="8" t="str">
        <f>+'Aspectos - Impactos'!$B$7</f>
        <v>Consumo de insumos (no peligrosos): Papel, insumos de oficina, elementos aseo personal, insumos básicos de ferreteria)</v>
      </c>
      <c r="Q23" s="6" t="s">
        <v>342</v>
      </c>
      <c r="R23" s="6" t="str">
        <f>+'Aspectos - Impactos'!$C$7</f>
        <v>Aumento en la demanda de recursos.</v>
      </c>
      <c r="S23" s="8" t="str">
        <f>+'Aspectos - Impactos'!$D$7</f>
        <v>Negativo</v>
      </c>
      <c r="T23" s="21" t="s">
        <v>54</v>
      </c>
      <c r="U23" s="54" t="s">
        <v>30</v>
      </c>
      <c r="V23" s="5"/>
      <c r="W23" s="5"/>
      <c r="X23" s="5"/>
      <c r="Y23" s="5"/>
      <c r="Z23" s="5"/>
      <c r="AA23" s="5"/>
      <c r="AB23" s="5"/>
    </row>
    <row r="24" spans="1:28" ht="102" customHeight="1">
      <c r="A24" s="4"/>
      <c r="B24" s="4"/>
      <c r="C24" s="4"/>
      <c r="D24" s="4"/>
      <c r="E24" s="4"/>
      <c r="F24" s="4"/>
      <c r="G24" s="4"/>
      <c r="H24" s="7" t="s">
        <v>243</v>
      </c>
      <c r="I24" s="4"/>
      <c r="J24" s="4"/>
      <c r="K24" s="4"/>
      <c r="L24" s="4"/>
      <c r="M24" s="8" t="s">
        <v>318</v>
      </c>
      <c r="N24" s="8" t="s">
        <v>315</v>
      </c>
      <c r="O24" s="8" t="s">
        <v>257</v>
      </c>
      <c r="P24" s="8" t="str">
        <f>+'Aspectos - Impactos'!$B$8</f>
        <v>Consumo de insumos (Peligrosos): Toner, Detergentes, Productos químicos, Combustibles, Pegantes, Limpiadores, Cloro, soldadura).</v>
      </c>
      <c r="Q24" s="6" t="s">
        <v>319</v>
      </c>
      <c r="R24" s="6" t="str">
        <f>+'Aspectos - Impactos'!$C$8</f>
        <v>Aumento en la demanda de recursos.</v>
      </c>
      <c r="S24" s="8" t="str">
        <f>+'Aspectos - Impactos'!$D$8</f>
        <v>Negativo</v>
      </c>
      <c r="T24" s="21" t="s">
        <v>55</v>
      </c>
      <c r="U24" s="54" t="s">
        <v>30</v>
      </c>
      <c r="V24" s="5"/>
      <c r="W24" s="5"/>
      <c r="X24" s="5"/>
      <c r="Y24" s="5"/>
      <c r="Z24" s="5"/>
      <c r="AA24" s="5"/>
      <c r="AB24" s="5"/>
    </row>
    <row r="25" spans="1:28" ht="38.25">
      <c r="A25" s="303"/>
      <c r="B25" s="303"/>
      <c r="C25" s="303"/>
      <c r="D25" s="303"/>
      <c r="E25" s="303"/>
      <c r="F25" s="303"/>
      <c r="G25" s="303"/>
      <c r="H25" s="287" t="s">
        <v>243</v>
      </c>
      <c r="I25" s="303"/>
      <c r="J25" s="303"/>
      <c r="K25" s="303"/>
      <c r="L25" s="303"/>
      <c r="M25" s="284" t="s">
        <v>351</v>
      </c>
      <c r="N25" s="284" t="s">
        <v>317</v>
      </c>
      <c r="O25" s="284" t="s">
        <v>257</v>
      </c>
      <c r="P25" s="20" t="str">
        <f>+'Aspectos - Impactos'!$B$18</f>
        <v>Generación de residuos peligrosos</v>
      </c>
      <c r="Q25" s="6" t="s">
        <v>355</v>
      </c>
      <c r="R25" s="6" t="str">
        <f>+'Aspectos - Impactos'!$C$18</f>
        <v>Aumento de residuos peligrosos a disponer</v>
      </c>
      <c r="S25" s="8" t="str">
        <f>+'Aspectos - Impactos'!$D$18</f>
        <v>Negativo</v>
      </c>
      <c r="T25" s="21" t="s">
        <v>54</v>
      </c>
      <c r="U25" s="4"/>
      <c r="V25" s="5"/>
      <c r="W25" s="5"/>
      <c r="X25" s="5"/>
      <c r="Y25" s="5"/>
      <c r="Z25" s="5"/>
      <c r="AA25" s="5"/>
      <c r="AB25" s="5"/>
    </row>
    <row r="26" spans="1:28" ht="38.25">
      <c r="A26" s="305"/>
      <c r="B26" s="305"/>
      <c r="C26" s="305"/>
      <c r="D26" s="305"/>
      <c r="E26" s="305"/>
      <c r="F26" s="305"/>
      <c r="G26" s="305"/>
      <c r="H26" s="288"/>
      <c r="I26" s="305"/>
      <c r="J26" s="305"/>
      <c r="K26" s="305"/>
      <c r="L26" s="305"/>
      <c r="M26" s="289"/>
      <c r="N26" s="289"/>
      <c r="O26" s="289"/>
      <c r="P26" s="8" t="str">
        <f>+'Aspectos - Impactos'!$B$6</f>
        <v>Consumo de recursos naturales: Agua, energía, petroleo y sus derivados, madera, arena, grava.</v>
      </c>
      <c r="Q26" s="8" t="s">
        <v>354</v>
      </c>
      <c r="R26" s="6" t="str">
        <f>+'Aspectos - Impactos'!$C$6</f>
        <v>Reducción del recurso natural</v>
      </c>
      <c r="S26" s="8" t="str">
        <f>+'Aspectos - Impactos'!$D$6</f>
        <v>Negativo</v>
      </c>
      <c r="T26" s="21" t="s">
        <v>55</v>
      </c>
      <c r="U26" s="54" t="s">
        <v>30</v>
      </c>
      <c r="V26" s="5"/>
      <c r="W26" s="5"/>
      <c r="X26" s="5"/>
      <c r="Y26" s="5"/>
      <c r="Z26" s="5"/>
      <c r="AA26" s="5"/>
      <c r="AB26" s="5"/>
    </row>
    <row r="27" spans="1:28" ht="53.25" customHeight="1">
      <c r="A27" s="287" t="s">
        <v>243</v>
      </c>
      <c r="B27" s="287" t="s">
        <v>243</v>
      </c>
      <c r="C27" s="287" t="s">
        <v>243</v>
      </c>
      <c r="D27" s="287" t="s">
        <v>243</v>
      </c>
      <c r="E27" s="287" t="s">
        <v>243</v>
      </c>
      <c r="F27" s="287" t="s">
        <v>243</v>
      </c>
      <c r="G27" s="287" t="s">
        <v>243</v>
      </c>
      <c r="H27" s="287" t="s">
        <v>243</v>
      </c>
      <c r="I27" s="287" t="s">
        <v>243</v>
      </c>
      <c r="J27" s="287" t="s">
        <v>243</v>
      </c>
      <c r="K27" s="287" t="s">
        <v>243</v>
      </c>
      <c r="L27" s="287" t="s">
        <v>243</v>
      </c>
      <c r="M27" s="284" t="s">
        <v>246</v>
      </c>
      <c r="N27" s="284" t="s">
        <v>315</v>
      </c>
      <c r="O27" s="284" t="s">
        <v>257</v>
      </c>
      <c r="P27" s="8" t="str">
        <f>+'Aspectos - Impactos'!$B$6</f>
        <v>Consumo de recursos naturales: Agua, energía, petroleo y sus derivados, madera, arena, grava.</v>
      </c>
      <c r="Q27" s="6" t="s">
        <v>321</v>
      </c>
      <c r="R27" s="6" t="str">
        <f>+'Aspectos - Impactos'!$C$6</f>
        <v>Reducción del recurso natural</v>
      </c>
      <c r="S27" s="8" t="str">
        <f>+'Aspectos - Impactos'!$D$6</f>
        <v>Negativo</v>
      </c>
      <c r="T27" s="21" t="s">
        <v>55</v>
      </c>
      <c r="U27" s="54" t="s">
        <v>30</v>
      </c>
      <c r="V27" s="5"/>
      <c r="W27" s="5"/>
      <c r="X27" s="5"/>
      <c r="Y27" s="5"/>
      <c r="Z27" s="5"/>
      <c r="AA27" s="5"/>
      <c r="AB27" s="5"/>
    </row>
    <row r="28" spans="1:28" ht="38.25">
      <c r="A28" s="301"/>
      <c r="B28" s="301"/>
      <c r="C28" s="301"/>
      <c r="D28" s="301"/>
      <c r="E28" s="301"/>
      <c r="F28" s="301"/>
      <c r="G28" s="301"/>
      <c r="H28" s="301"/>
      <c r="I28" s="301"/>
      <c r="J28" s="301"/>
      <c r="K28" s="301"/>
      <c r="L28" s="301"/>
      <c r="M28" s="286"/>
      <c r="N28" s="286"/>
      <c r="O28" s="286"/>
      <c r="P28" s="8" t="str">
        <f>+'Aspectos - Impactos'!$B$6</f>
        <v>Consumo de recursos naturales: Agua, energía, petroleo y sus derivados, madera, arena, grava.</v>
      </c>
      <c r="Q28" s="6" t="s">
        <v>323</v>
      </c>
      <c r="R28" s="6" t="str">
        <f>+'Aspectos - Impactos'!$C$6</f>
        <v>Reducción del recurso natural</v>
      </c>
      <c r="S28" s="8" t="str">
        <f>+'Aspectos - Impactos'!$D$6</f>
        <v>Negativo</v>
      </c>
      <c r="T28" s="21" t="s">
        <v>54</v>
      </c>
      <c r="U28" s="54" t="s">
        <v>30</v>
      </c>
      <c r="V28" s="5"/>
      <c r="W28" s="5"/>
      <c r="X28" s="5"/>
      <c r="Y28" s="5"/>
      <c r="Z28" s="5"/>
      <c r="AA28" s="5"/>
      <c r="AB28" s="5"/>
    </row>
    <row r="29" spans="1:28" ht="57" customHeight="1">
      <c r="A29" s="288"/>
      <c r="B29" s="288"/>
      <c r="C29" s="288"/>
      <c r="D29" s="288"/>
      <c r="E29" s="288"/>
      <c r="F29" s="288"/>
      <c r="G29" s="288"/>
      <c r="H29" s="288"/>
      <c r="I29" s="288"/>
      <c r="J29" s="288"/>
      <c r="K29" s="288"/>
      <c r="L29" s="288"/>
      <c r="M29" s="285"/>
      <c r="N29" s="285"/>
      <c r="O29" s="285"/>
      <c r="P29" s="8" t="str">
        <f>+'Aspectos - Impactos'!$B$19</f>
        <v>Generación de residuos NO peligrosos
Asimilables a urbanos (Residuos de oficina, basura orgánica)</v>
      </c>
      <c r="Q29" s="6" t="s">
        <v>322</v>
      </c>
      <c r="R29" s="6" t="str">
        <f>+'Aspectos - Impactos'!$C$19</f>
        <v>Aumento de residuos NO peligrosos a disponer</v>
      </c>
      <c r="S29" s="8" t="str">
        <f>+'Aspectos - Impactos'!$D$19</f>
        <v>Negativo</v>
      </c>
      <c r="T29" s="21" t="s">
        <v>55</v>
      </c>
      <c r="U29" s="4"/>
      <c r="V29" s="5"/>
      <c r="W29" s="5"/>
      <c r="X29" s="5"/>
      <c r="Y29" s="5"/>
      <c r="Z29" s="5"/>
      <c r="AA29" s="5"/>
      <c r="AB29" s="5"/>
    </row>
    <row r="30" spans="1:28" ht="49.5" customHeight="1">
      <c r="A30" s="303"/>
      <c r="B30" s="303"/>
      <c r="C30" s="303"/>
      <c r="D30" s="303"/>
      <c r="E30" s="303"/>
      <c r="F30" s="303"/>
      <c r="G30" s="303"/>
      <c r="H30" s="287" t="s">
        <v>243</v>
      </c>
      <c r="I30" s="303"/>
      <c r="J30" s="303"/>
      <c r="K30" s="303"/>
      <c r="L30" s="303"/>
      <c r="M30" s="282" t="s">
        <v>247</v>
      </c>
      <c r="N30" s="284" t="s">
        <v>315</v>
      </c>
      <c r="O30" s="284" t="s">
        <v>257</v>
      </c>
      <c r="P30" s="8" t="str">
        <f>+'Aspectos - Impactos'!$B$6</f>
        <v>Consumo de recursos naturales: Agua, energía, petroleo y sus derivados, madera, arena, grava.</v>
      </c>
      <c r="Q30" s="6" t="s">
        <v>324</v>
      </c>
      <c r="R30" s="8" t="str">
        <f>+'Aspectos - Impactos'!$C$6</f>
        <v>Reducción del recurso natural</v>
      </c>
      <c r="S30" s="8" t="str">
        <f>+'Aspectos - Impactos'!$D$6</f>
        <v>Negativo</v>
      </c>
      <c r="T30" s="21" t="s">
        <v>54</v>
      </c>
      <c r="U30" s="54" t="s">
        <v>30</v>
      </c>
      <c r="V30" s="5"/>
      <c r="W30" s="5"/>
      <c r="X30" s="5"/>
      <c r="Y30" s="5"/>
      <c r="Z30" s="5"/>
      <c r="AA30" s="5"/>
      <c r="AB30" s="5"/>
    </row>
    <row r="31" spans="1:28" ht="49.5" customHeight="1">
      <c r="A31" s="304"/>
      <c r="B31" s="304"/>
      <c r="C31" s="304"/>
      <c r="D31" s="304"/>
      <c r="E31" s="304"/>
      <c r="F31" s="304"/>
      <c r="G31" s="304"/>
      <c r="H31" s="301"/>
      <c r="I31" s="304"/>
      <c r="J31" s="304"/>
      <c r="K31" s="304"/>
      <c r="L31" s="304"/>
      <c r="M31" s="302"/>
      <c r="N31" s="286"/>
      <c r="O31" s="286"/>
      <c r="P31" s="8" t="str">
        <f>+'Aspectos - Impactos'!$B$6</f>
        <v>Consumo de recursos naturales: Agua, energía, petroleo y sus derivados, madera, arena, grava.</v>
      </c>
      <c r="Q31" s="6" t="s">
        <v>344</v>
      </c>
      <c r="R31" s="8" t="str">
        <f>+'Aspectos - Impactos'!$C$6</f>
        <v>Reducción del recurso natural</v>
      </c>
      <c r="S31" s="8" t="str">
        <f>+'Aspectos - Impactos'!$D$6</f>
        <v>Negativo</v>
      </c>
      <c r="T31" s="21" t="s">
        <v>54</v>
      </c>
      <c r="U31" s="54" t="s">
        <v>30</v>
      </c>
      <c r="V31" s="5"/>
      <c r="W31" s="5"/>
      <c r="X31" s="5"/>
      <c r="Y31" s="5"/>
      <c r="Z31" s="5"/>
      <c r="AA31" s="5"/>
      <c r="AB31" s="5"/>
    </row>
    <row r="32" spans="1:28" ht="49.5" customHeight="1">
      <c r="A32" s="305"/>
      <c r="B32" s="305"/>
      <c r="C32" s="305"/>
      <c r="D32" s="305"/>
      <c r="E32" s="305"/>
      <c r="F32" s="305"/>
      <c r="G32" s="305"/>
      <c r="H32" s="288"/>
      <c r="I32" s="305"/>
      <c r="J32" s="305"/>
      <c r="K32" s="305"/>
      <c r="L32" s="305"/>
      <c r="M32" s="283"/>
      <c r="N32" s="285"/>
      <c r="O32" s="285"/>
      <c r="P32" s="8" t="str">
        <f>+'Aspectos - Impactos'!$B$12</f>
        <v>Vertimiento de aguas residuales Industriales.</v>
      </c>
      <c r="Q32" s="6" t="s">
        <v>345</v>
      </c>
      <c r="R32" s="8" t="str">
        <f>+'Aspectos - Impactos'!$C$12</f>
        <v>Contaminación del agua</v>
      </c>
      <c r="S32" s="8" t="str">
        <f>+'Aspectos - Impactos'!$D$12</f>
        <v>Negativo</v>
      </c>
      <c r="T32" s="21" t="s">
        <v>54</v>
      </c>
      <c r="U32" s="4"/>
      <c r="V32" s="5"/>
      <c r="W32" s="5"/>
      <c r="X32" s="5"/>
      <c r="Y32" s="5"/>
      <c r="Z32" s="5"/>
      <c r="AA32" s="5"/>
      <c r="AB32" s="5"/>
    </row>
    <row r="33" spans="1:28" ht="76.5">
      <c r="A33" s="303"/>
      <c r="B33" s="303"/>
      <c r="C33" s="303"/>
      <c r="D33" s="303"/>
      <c r="E33" s="303"/>
      <c r="F33" s="303"/>
      <c r="G33" s="303"/>
      <c r="H33" s="287" t="s">
        <v>243</v>
      </c>
      <c r="I33" s="303"/>
      <c r="J33" s="303"/>
      <c r="K33" s="303"/>
      <c r="L33" s="303"/>
      <c r="M33" s="282" t="s">
        <v>255</v>
      </c>
      <c r="N33" s="284" t="s">
        <v>315</v>
      </c>
      <c r="O33" s="284" t="s">
        <v>257</v>
      </c>
      <c r="P33" s="8" t="str">
        <f>+'Aspectos - Impactos'!$B$15</f>
        <v>Emisiones atmosféricas Gases (CO2, Sox, Nox, CH4).</v>
      </c>
      <c r="Q33" s="6" t="s">
        <v>325</v>
      </c>
      <c r="R33" s="8" t="str">
        <f>+'Aspectos - Impactos'!$C$15</f>
        <v>Contaminación del aire.</v>
      </c>
      <c r="S33" s="8" t="str">
        <f>+'Aspectos - Impactos'!$D$15</f>
        <v>Negativo</v>
      </c>
      <c r="T33" s="21" t="s">
        <v>376</v>
      </c>
      <c r="U33" s="4"/>
      <c r="V33" s="5"/>
      <c r="W33" s="5"/>
      <c r="X33" s="5"/>
      <c r="Y33" s="5"/>
      <c r="Z33" s="5"/>
      <c r="AA33" s="5"/>
      <c r="AB33" s="5"/>
    </row>
    <row r="34" spans="1:28" ht="39.75" customHeight="1">
      <c r="A34" s="305"/>
      <c r="B34" s="305"/>
      <c r="C34" s="305"/>
      <c r="D34" s="305"/>
      <c r="E34" s="305"/>
      <c r="F34" s="305"/>
      <c r="G34" s="305"/>
      <c r="H34" s="288"/>
      <c r="I34" s="305"/>
      <c r="J34" s="305"/>
      <c r="K34" s="305"/>
      <c r="L34" s="305"/>
      <c r="M34" s="283"/>
      <c r="N34" s="285"/>
      <c r="O34" s="285"/>
      <c r="P34" s="8" t="str">
        <f>+'Aspectos - Impactos'!$B$6</f>
        <v>Consumo de recursos naturales: Agua, energía, petroleo y sus derivados, madera, arena, grava.</v>
      </c>
      <c r="Q34" s="6" t="s">
        <v>348</v>
      </c>
      <c r="R34" s="8" t="str">
        <f>+'Aspectos - Impactos'!$C$6</f>
        <v>Reducción del recurso natural</v>
      </c>
      <c r="S34" s="8" t="str">
        <f>+'Aspectos - Impactos'!$D$6</f>
        <v>Negativo</v>
      </c>
      <c r="T34" s="21" t="s">
        <v>376</v>
      </c>
      <c r="U34" s="53" t="s">
        <v>26</v>
      </c>
      <c r="V34" s="5"/>
      <c r="W34" s="5"/>
      <c r="X34" s="5"/>
      <c r="Y34" s="5"/>
      <c r="Z34" s="5"/>
      <c r="AA34" s="5"/>
      <c r="AB34" s="5"/>
    </row>
    <row r="35" spans="1:28" ht="38.25">
      <c r="A35" s="4"/>
      <c r="B35" s="4"/>
      <c r="C35" s="4"/>
      <c r="D35" s="25"/>
      <c r="E35" s="25"/>
      <c r="F35" s="25"/>
      <c r="G35" s="25"/>
      <c r="H35" s="10" t="s">
        <v>243</v>
      </c>
      <c r="I35" s="25"/>
      <c r="J35" s="25"/>
      <c r="K35" s="25"/>
      <c r="L35" s="25"/>
      <c r="M35" s="9" t="s">
        <v>346</v>
      </c>
      <c r="N35" s="9" t="s">
        <v>317</v>
      </c>
      <c r="O35" s="9" t="s">
        <v>257</v>
      </c>
      <c r="P35" s="8" t="str">
        <f>+'Aspectos - Impactos'!$B$18</f>
        <v>Generación de residuos peligrosos</v>
      </c>
      <c r="Q35" s="6" t="s">
        <v>349</v>
      </c>
      <c r="R35" s="8" t="str">
        <f>+'Aspectos - Impactos'!$C$18</f>
        <v>Aumento de residuos peligrosos a disponer</v>
      </c>
      <c r="S35" s="8" t="str">
        <f>+'Aspectos - Impactos'!$D$18</f>
        <v>Negativo</v>
      </c>
      <c r="T35" s="21" t="s">
        <v>376</v>
      </c>
      <c r="U35" s="4"/>
      <c r="V35" s="5"/>
      <c r="W35" s="5"/>
      <c r="X35" s="5"/>
      <c r="Y35" s="5"/>
      <c r="Z35" s="5"/>
      <c r="AA35" s="5"/>
      <c r="AB35" s="5"/>
    </row>
    <row r="36" spans="1:28" ht="57.75" customHeight="1">
      <c r="A36" s="287" t="s">
        <v>243</v>
      </c>
      <c r="B36" s="287" t="s">
        <v>243</v>
      </c>
      <c r="C36" s="287" t="s">
        <v>243</v>
      </c>
      <c r="D36" s="287" t="s">
        <v>243</v>
      </c>
      <c r="E36" s="287" t="s">
        <v>243</v>
      </c>
      <c r="F36" s="287" t="s">
        <v>243</v>
      </c>
      <c r="G36" s="287" t="s">
        <v>243</v>
      </c>
      <c r="H36" s="287" t="s">
        <v>243</v>
      </c>
      <c r="I36" s="287" t="s">
        <v>243</v>
      </c>
      <c r="J36" s="287" t="s">
        <v>243</v>
      </c>
      <c r="K36" s="287" t="s">
        <v>243</v>
      </c>
      <c r="L36" s="287" t="s">
        <v>243</v>
      </c>
      <c r="M36" s="284" t="s">
        <v>248</v>
      </c>
      <c r="N36" s="284" t="s">
        <v>315</v>
      </c>
      <c r="O36" s="284" t="s">
        <v>257</v>
      </c>
      <c r="P36" s="8" t="str">
        <f>+'Aspectos - Impactos'!$B$6</f>
        <v>Consumo de recursos naturales: Agua, energía, petroleo y sus derivados, madera, arena, grava.</v>
      </c>
      <c r="Q36" s="6" t="s">
        <v>326</v>
      </c>
      <c r="R36" s="6" t="str">
        <f>+'Aspectos - Impactos'!$C$6</f>
        <v>Reducción del recurso natural</v>
      </c>
      <c r="S36" s="8" t="str">
        <f>+'Aspectos - Impactos'!$D$6</f>
        <v>Negativo</v>
      </c>
      <c r="T36" s="21" t="s">
        <v>376</v>
      </c>
      <c r="U36" s="54" t="s">
        <v>30</v>
      </c>
      <c r="V36" s="5"/>
      <c r="W36" s="5"/>
      <c r="X36" s="5"/>
      <c r="Y36" s="5"/>
      <c r="Z36" s="5"/>
      <c r="AA36" s="5"/>
      <c r="AB36" s="5"/>
    </row>
    <row r="37" spans="1:28" ht="38.25">
      <c r="A37" s="288"/>
      <c r="B37" s="288"/>
      <c r="C37" s="288"/>
      <c r="D37" s="288"/>
      <c r="E37" s="288"/>
      <c r="F37" s="288"/>
      <c r="G37" s="288"/>
      <c r="H37" s="288"/>
      <c r="I37" s="288"/>
      <c r="J37" s="288"/>
      <c r="K37" s="288"/>
      <c r="L37" s="288"/>
      <c r="M37" s="285"/>
      <c r="N37" s="285"/>
      <c r="O37" s="285"/>
      <c r="P37" s="8" t="str">
        <f>+'Aspectos - Impactos'!$B$6</f>
        <v>Consumo de recursos naturales: Agua, energía, petroleo y sus derivados, madera, arena, grava.</v>
      </c>
      <c r="Q37" s="6" t="s">
        <v>323</v>
      </c>
      <c r="R37" s="6" t="str">
        <f>+'Aspectos - Impactos'!$C$6</f>
        <v>Reducción del recurso natural</v>
      </c>
      <c r="S37" s="8" t="str">
        <f>+'Aspectos - Impactos'!$D$6</f>
        <v>Negativo</v>
      </c>
      <c r="T37" s="21" t="s">
        <v>376</v>
      </c>
      <c r="U37" s="54" t="s">
        <v>30</v>
      </c>
      <c r="V37" s="5"/>
      <c r="W37" s="5"/>
      <c r="X37" s="5"/>
      <c r="Y37" s="5"/>
      <c r="Z37" s="5"/>
      <c r="AA37" s="5"/>
      <c r="AB37" s="5"/>
    </row>
    <row r="38" spans="1:28" ht="51">
      <c r="A38" s="287" t="s">
        <v>243</v>
      </c>
      <c r="B38" s="287" t="s">
        <v>243</v>
      </c>
      <c r="C38" s="287" t="s">
        <v>243</v>
      </c>
      <c r="D38" s="287" t="s">
        <v>243</v>
      </c>
      <c r="E38" s="287" t="s">
        <v>243</v>
      </c>
      <c r="F38" s="287" t="s">
        <v>243</v>
      </c>
      <c r="G38" s="287" t="s">
        <v>243</v>
      </c>
      <c r="H38" s="287" t="s">
        <v>243</v>
      </c>
      <c r="I38" s="287" t="s">
        <v>243</v>
      </c>
      <c r="J38" s="287" t="s">
        <v>243</v>
      </c>
      <c r="K38" s="287" t="s">
        <v>243</v>
      </c>
      <c r="L38" s="287" t="s">
        <v>243</v>
      </c>
      <c r="M38" s="284" t="s">
        <v>249</v>
      </c>
      <c r="N38" s="284" t="s">
        <v>315</v>
      </c>
      <c r="O38" s="284" t="s">
        <v>257</v>
      </c>
      <c r="P38" s="8" t="str">
        <f>+'Aspectos - Impactos'!$B$6</f>
        <v>Consumo de recursos naturales: Agua, energía, petroleo y sus derivados, madera, arena, grava.</v>
      </c>
      <c r="Q38" s="6" t="s">
        <v>328</v>
      </c>
      <c r="R38" s="6" t="str">
        <f>+'Aspectos - Impactos'!$C$6</f>
        <v>Reducción del recurso natural</v>
      </c>
      <c r="S38" s="8" t="str">
        <f>+'Aspectos - Impactos'!$D$6</f>
        <v>Negativo</v>
      </c>
      <c r="T38" s="21" t="s">
        <v>376</v>
      </c>
      <c r="U38" s="54" t="s">
        <v>30</v>
      </c>
      <c r="V38" s="5"/>
      <c r="W38" s="5"/>
      <c r="X38" s="5"/>
      <c r="Y38" s="5"/>
      <c r="Z38" s="5"/>
      <c r="AA38" s="5"/>
      <c r="AB38" s="5"/>
    </row>
    <row r="39" spans="1:28" ht="38.25">
      <c r="A39" s="301"/>
      <c r="B39" s="301"/>
      <c r="C39" s="301"/>
      <c r="D39" s="301"/>
      <c r="E39" s="301"/>
      <c r="F39" s="301"/>
      <c r="G39" s="301"/>
      <c r="H39" s="301"/>
      <c r="I39" s="301"/>
      <c r="J39" s="301"/>
      <c r="K39" s="301"/>
      <c r="L39" s="301"/>
      <c r="M39" s="286"/>
      <c r="N39" s="286"/>
      <c r="O39" s="286"/>
      <c r="P39" s="8" t="str">
        <f>+'Aspectos - Impactos'!$B$6</f>
        <v>Consumo de recursos naturales: Agua, energía, petroleo y sus derivados, madera, arena, grava.</v>
      </c>
      <c r="Q39" s="6" t="s">
        <v>329</v>
      </c>
      <c r="R39" s="6" t="str">
        <f>+'Aspectos - Impactos'!$C$6</f>
        <v>Reducción del recurso natural</v>
      </c>
      <c r="S39" s="8" t="str">
        <f>+'Aspectos - Impactos'!$D$6</f>
        <v>Negativo</v>
      </c>
      <c r="T39" s="21" t="s">
        <v>376</v>
      </c>
      <c r="U39" s="54" t="s">
        <v>30</v>
      </c>
      <c r="V39" s="5"/>
      <c r="W39" s="5"/>
      <c r="X39" s="5"/>
      <c r="Y39" s="5"/>
      <c r="Z39" s="5"/>
      <c r="AA39" s="5"/>
      <c r="AB39" s="5"/>
    </row>
    <row r="40" spans="1:28" ht="51">
      <c r="A40" s="288"/>
      <c r="B40" s="288"/>
      <c r="C40" s="288"/>
      <c r="D40" s="288"/>
      <c r="E40" s="288"/>
      <c r="F40" s="288"/>
      <c r="G40" s="288"/>
      <c r="H40" s="288"/>
      <c r="I40" s="288"/>
      <c r="J40" s="288"/>
      <c r="K40" s="288"/>
      <c r="L40" s="288"/>
      <c r="M40" s="285"/>
      <c r="N40" s="285"/>
      <c r="O40" s="285"/>
      <c r="P40" s="8" t="str">
        <f>+'Aspectos - Impactos'!$B$7</f>
        <v>Consumo de insumos (no peligrosos): Papel, insumos de oficina, elementos aseo personal, insumos básicos de ferreteria)</v>
      </c>
      <c r="Q40" s="6" t="s">
        <v>330</v>
      </c>
      <c r="R40" s="6" t="str">
        <f>+'Aspectos - Impactos'!$C$6</f>
        <v>Reducción del recurso natural</v>
      </c>
      <c r="S40" s="8" t="str">
        <f>+'Aspectos - Impactos'!$D$7</f>
        <v>Negativo</v>
      </c>
      <c r="T40" s="21" t="s">
        <v>376</v>
      </c>
      <c r="U40" s="54" t="s">
        <v>30</v>
      </c>
      <c r="V40" s="5"/>
      <c r="W40" s="5"/>
      <c r="X40" s="5"/>
      <c r="Y40" s="5"/>
      <c r="Z40" s="5"/>
      <c r="AA40" s="5"/>
      <c r="AB40" s="5"/>
    </row>
    <row r="41" spans="1:28" ht="38.25">
      <c r="A41" s="303"/>
      <c r="B41" s="303"/>
      <c r="C41" s="303"/>
      <c r="D41" s="303"/>
      <c r="E41" s="303"/>
      <c r="F41" s="303"/>
      <c r="G41" s="303"/>
      <c r="H41" s="287" t="s">
        <v>243</v>
      </c>
      <c r="I41" s="303"/>
      <c r="J41" s="303"/>
      <c r="K41" s="303"/>
      <c r="L41" s="303"/>
      <c r="M41" s="284" t="s">
        <v>250</v>
      </c>
      <c r="N41" s="284" t="s">
        <v>315</v>
      </c>
      <c r="O41" s="284" t="s">
        <v>257</v>
      </c>
      <c r="P41" s="8" t="str">
        <f>+'Aspectos - Impactos'!$B$6</f>
        <v>Consumo de recursos naturales: Agua, energía, petroleo y sus derivados, madera, arena, grava.</v>
      </c>
      <c r="Q41" s="6" t="s">
        <v>331</v>
      </c>
      <c r="R41" s="6" t="str">
        <f>+'Aspectos - Impactos'!$C$6</f>
        <v>Reducción del recurso natural</v>
      </c>
      <c r="S41" s="8" t="str">
        <f>+'Aspectos - Impactos'!$D$6</f>
        <v>Negativo</v>
      </c>
      <c r="T41" s="21" t="s">
        <v>376</v>
      </c>
      <c r="U41" s="54" t="s">
        <v>30</v>
      </c>
      <c r="V41" s="5"/>
      <c r="W41" s="5"/>
      <c r="X41" s="5"/>
      <c r="Y41" s="5"/>
      <c r="Z41" s="5"/>
      <c r="AA41" s="5"/>
      <c r="AB41" s="5"/>
    </row>
    <row r="42" spans="1:28" ht="51">
      <c r="A42" s="304"/>
      <c r="B42" s="304"/>
      <c r="C42" s="304"/>
      <c r="D42" s="304"/>
      <c r="E42" s="304"/>
      <c r="F42" s="304"/>
      <c r="G42" s="304"/>
      <c r="H42" s="301"/>
      <c r="I42" s="304"/>
      <c r="J42" s="304"/>
      <c r="K42" s="304"/>
      <c r="L42" s="304"/>
      <c r="M42" s="286"/>
      <c r="N42" s="285"/>
      <c r="O42" s="285"/>
      <c r="P42" s="8" t="str">
        <f>+'Aspectos - Impactos'!$B$19</f>
        <v>Generación de residuos NO peligrosos
Asimilables a urbanos (Residuos de oficina, basura orgánica)</v>
      </c>
      <c r="Q42" s="6" t="s">
        <v>332</v>
      </c>
      <c r="R42" s="6" t="str">
        <f>+'Aspectos - Impactos'!$C$19</f>
        <v>Aumento de residuos NO peligrosos a disponer</v>
      </c>
      <c r="S42" s="8" t="str">
        <f>+'Aspectos - Impactos'!$D$19</f>
        <v>Negativo</v>
      </c>
      <c r="T42" s="21" t="s">
        <v>376</v>
      </c>
      <c r="U42" s="4"/>
      <c r="V42" s="5"/>
      <c r="W42" s="5"/>
      <c r="X42" s="5"/>
      <c r="Y42" s="5"/>
      <c r="Z42" s="5"/>
      <c r="AA42" s="5"/>
      <c r="AB42" s="5"/>
    </row>
    <row r="43" spans="1:28" ht="38.25">
      <c r="A43" s="305"/>
      <c r="B43" s="305"/>
      <c r="C43" s="305"/>
      <c r="D43" s="305"/>
      <c r="E43" s="305"/>
      <c r="F43" s="305"/>
      <c r="G43" s="305"/>
      <c r="H43" s="288"/>
      <c r="I43" s="305"/>
      <c r="J43" s="305"/>
      <c r="K43" s="305"/>
      <c r="L43" s="305"/>
      <c r="M43" s="285"/>
      <c r="N43" s="8" t="s">
        <v>317</v>
      </c>
      <c r="O43" s="8" t="s">
        <v>257</v>
      </c>
      <c r="P43" s="8" t="str">
        <f>+'Aspectos - Impactos'!$B$18</f>
        <v>Generación de residuos peligrosos</v>
      </c>
      <c r="Q43" s="6" t="s">
        <v>350</v>
      </c>
      <c r="R43" s="6" t="str">
        <f>+'Aspectos - Impactos'!$C$18</f>
        <v>Aumento de residuos peligrosos a disponer</v>
      </c>
      <c r="S43" s="8" t="str">
        <f>+'Aspectos - Impactos'!$D$18</f>
        <v>Negativo</v>
      </c>
      <c r="T43" s="21" t="s">
        <v>376</v>
      </c>
      <c r="U43" s="4"/>
      <c r="V43" s="5"/>
      <c r="W43" s="5"/>
      <c r="X43" s="5"/>
      <c r="Y43" s="5"/>
      <c r="Z43" s="5"/>
      <c r="AA43" s="5"/>
      <c r="AB43" s="5"/>
    </row>
    <row r="44" spans="1:28" ht="51">
      <c r="A44" s="7"/>
      <c r="B44" s="7"/>
      <c r="C44" s="7"/>
      <c r="D44" s="7"/>
      <c r="E44" s="7"/>
      <c r="F44" s="7"/>
      <c r="G44" s="7"/>
      <c r="H44" s="7" t="s">
        <v>243</v>
      </c>
      <c r="I44" s="7"/>
      <c r="J44" s="7"/>
      <c r="K44" s="7"/>
      <c r="L44" s="7"/>
      <c r="M44" s="8" t="s">
        <v>353</v>
      </c>
      <c r="N44" s="8" t="s">
        <v>317</v>
      </c>
      <c r="O44" s="8" t="s">
        <v>257</v>
      </c>
      <c r="P44" s="8" t="str">
        <f>+'Aspectos - Impactos'!$B$18</f>
        <v>Generación de residuos peligrosos</v>
      </c>
      <c r="Q44" s="6" t="s">
        <v>356</v>
      </c>
      <c r="R44" s="6" t="str">
        <f>+'Aspectos - Impactos'!$C$18</f>
        <v>Aumento de residuos peligrosos a disponer</v>
      </c>
      <c r="S44" s="8" t="str">
        <f>+'Aspectos - Impactos'!$D$18</f>
        <v>Negativo</v>
      </c>
      <c r="T44" s="21" t="s">
        <v>376</v>
      </c>
      <c r="U44" s="4"/>
      <c r="V44" s="5"/>
      <c r="W44" s="5"/>
      <c r="X44" s="5"/>
      <c r="Y44" s="5"/>
      <c r="Z44" s="5"/>
      <c r="AA44" s="5"/>
      <c r="AB44" s="5"/>
    </row>
    <row r="45" spans="1:28" ht="51">
      <c r="A45" s="22"/>
      <c r="B45" s="22"/>
      <c r="C45" s="22"/>
      <c r="D45" s="22"/>
      <c r="E45" s="22"/>
      <c r="F45" s="22"/>
      <c r="G45" s="22"/>
      <c r="H45" s="10" t="s">
        <v>243</v>
      </c>
      <c r="I45" s="22"/>
      <c r="J45" s="22"/>
      <c r="K45" s="22"/>
      <c r="L45" s="22"/>
      <c r="M45" s="9" t="s">
        <v>251</v>
      </c>
      <c r="N45" s="8" t="s">
        <v>315</v>
      </c>
      <c r="O45" s="8" t="s">
        <v>257</v>
      </c>
      <c r="P45" s="8" t="str">
        <f>+'Aspectos - Impactos'!$B$18</f>
        <v>Generación de residuos peligrosos</v>
      </c>
      <c r="Q45" s="6" t="s">
        <v>357</v>
      </c>
      <c r="R45" s="6" t="str">
        <f>+'Aspectos - Impactos'!$C$18</f>
        <v>Aumento de residuos peligrosos a disponer</v>
      </c>
      <c r="S45" s="8" t="str">
        <f>+'Aspectos - Impactos'!$D$18</f>
        <v>Negativo</v>
      </c>
      <c r="T45" s="21" t="s">
        <v>376</v>
      </c>
      <c r="U45" s="4"/>
      <c r="V45" s="5"/>
      <c r="W45" s="5"/>
      <c r="X45" s="5"/>
      <c r="Y45" s="5"/>
      <c r="Z45" s="5"/>
      <c r="AA45" s="5"/>
      <c r="AB45" s="5"/>
    </row>
    <row r="46" spans="1:28" ht="39" customHeight="1">
      <c r="A46" s="4"/>
      <c r="B46" s="4"/>
      <c r="C46" s="4"/>
      <c r="D46" s="4"/>
      <c r="E46" s="4"/>
      <c r="F46" s="4"/>
      <c r="G46" s="4"/>
      <c r="H46" s="7" t="s">
        <v>243</v>
      </c>
      <c r="I46" s="4"/>
      <c r="J46" s="4"/>
      <c r="K46" s="4"/>
      <c r="L46" s="4"/>
      <c r="M46" s="8" t="s">
        <v>352</v>
      </c>
      <c r="N46" s="8" t="s">
        <v>317</v>
      </c>
      <c r="O46" s="8" t="s">
        <v>257</v>
      </c>
      <c r="P46" s="8" t="str">
        <f>+'Aspectos - Impactos'!$B$18</f>
        <v>Generación de residuos peligrosos</v>
      </c>
      <c r="Q46" s="6" t="s">
        <v>358</v>
      </c>
      <c r="R46" s="6" t="str">
        <f>+'Aspectos - Impactos'!$C$18</f>
        <v>Aumento de residuos peligrosos a disponer</v>
      </c>
      <c r="S46" s="8" t="str">
        <f>+'Aspectos - Impactos'!$D$18</f>
        <v>Negativo</v>
      </c>
      <c r="T46" s="21" t="s">
        <v>376</v>
      </c>
      <c r="U46" s="4"/>
      <c r="V46" s="5"/>
      <c r="W46" s="5"/>
      <c r="X46" s="5"/>
      <c r="Y46" s="5"/>
      <c r="Z46" s="5"/>
      <c r="AA46" s="5"/>
      <c r="AB46" s="5"/>
    </row>
    <row r="47" spans="1:28" ht="38.25">
      <c r="A47" s="303"/>
      <c r="B47" s="303"/>
      <c r="C47" s="303"/>
      <c r="D47" s="303"/>
      <c r="E47" s="303"/>
      <c r="F47" s="303"/>
      <c r="G47" s="303"/>
      <c r="H47" s="287" t="s">
        <v>243</v>
      </c>
      <c r="I47" s="303"/>
      <c r="J47" s="303"/>
      <c r="K47" s="303"/>
      <c r="L47" s="303"/>
      <c r="M47" s="284" t="s">
        <v>253</v>
      </c>
      <c r="N47" s="284" t="s">
        <v>317</v>
      </c>
      <c r="O47" s="284" t="s">
        <v>257</v>
      </c>
      <c r="P47" s="8" t="str">
        <f>+'Aspectos - Impactos'!$B$6</f>
        <v>Consumo de recursos naturales: Agua, energía, petroleo y sus derivados, madera, arena, grava.</v>
      </c>
      <c r="Q47" s="6" t="s">
        <v>359</v>
      </c>
      <c r="R47" s="6" t="str">
        <f>+'Aspectos - Impactos'!$C$6</f>
        <v>Reducción del recurso natural</v>
      </c>
      <c r="S47" s="8" t="str">
        <f>+'Aspectos - Impactos'!$D$6</f>
        <v>Negativo</v>
      </c>
      <c r="T47" s="21" t="s">
        <v>376</v>
      </c>
      <c r="U47" s="54" t="s">
        <v>30</v>
      </c>
      <c r="V47" s="5"/>
      <c r="W47" s="5"/>
      <c r="X47" s="5"/>
      <c r="Y47" s="5"/>
      <c r="Z47" s="5"/>
      <c r="AA47" s="5"/>
      <c r="AB47" s="5"/>
    </row>
    <row r="48" spans="1:28" ht="38.25">
      <c r="A48" s="304"/>
      <c r="B48" s="304"/>
      <c r="C48" s="304"/>
      <c r="D48" s="304"/>
      <c r="E48" s="304"/>
      <c r="F48" s="304"/>
      <c r="G48" s="304"/>
      <c r="H48" s="301"/>
      <c r="I48" s="304"/>
      <c r="J48" s="304"/>
      <c r="K48" s="304"/>
      <c r="L48" s="304"/>
      <c r="M48" s="286"/>
      <c r="N48" s="286"/>
      <c r="O48" s="286"/>
      <c r="P48" s="8" t="str">
        <f>+'Aspectos - Impactos'!$B$6</f>
        <v>Consumo de recursos naturales: Agua, energía, petroleo y sus derivados, madera, arena, grava.</v>
      </c>
      <c r="Q48" s="6" t="s">
        <v>360</v>
      </c>
      <c r="R48" s="6" t="str">
        <f>+'Aspectos - Impactos'!$C$6</f>
        <v>Reducción del recurso natural</v>
      </c>
      <c r="S48" s="8" t="str">
        <f>+'Aspectos - Impactos'!$D$6</f>
        <v>Negativo</v>
      </c>
      <c r="T48" s="21" t="s">
        <v>376</v>
      </c>
      <c r="U48" s="54" t="s">
        <v>30</v>
      </c>
      <c r="V48" s="5"/>
      <c r="W48" s="5"/>
      <c r="X48" s="5"/>
      <c r="Y48" s="5"/>
      <c r="Z48" s="5"/>
      <c r="AA48" s="5"/>
      <c r="AB48" s="5"/>
    </row>
    <row r="49" spans="1:28" ht="51">
      <c r="A49" s="304"/>
      <c r="B49" s="304"/>
      <c r="C49" s="304"/>
      <c r="D49" s="304"/>
      <c r="E49" s="304"/>
      <c r="F49" s="304"/>
      <c r="G49" s="304"/>
      <c r="H49" s="301"/>
      <c r="I49" s="304"/>
      <c r="J49" s="304"/>
      <c r="K49" s="304"/>
      <c r="L49" s="304"/>
      <c r="M49" s="286"/>
      <c r="N49" s="286"/>
      <c r="O49" s="286"/>
      <c r="P49" s="8" t="str">
        <f>+'Aspectos - Impactos'!$B$8</f>
        <v>Consumo de insumos (Peligrosos): Toner, Detergentes, Productos químicos, Combustibles, Pegantes, Limpiadores, Cloro, soldadura).</v>
      </c>
      <c r="Q49" s="6" t="s">
        <v>361</v>
      </c>
      <c r="R49" s="6" t="str">
        <f>+'Aspectos - Impactos'!$C$8</f>
        <v>Aumento en la demanda de recursos.</v>
      </c>
      <c r="S49" s="8" t="str">
        <f>+'Aspectos - Impactos'!$D$8</f>
        <v>Negativo</v>
      </c>
      <c r="T49" s="21" t="s">
        <v>376</v>
      </c>
      <c r="U49" s="54" t="s">
        <v>30</v>
      </c>
      <c r="V49" s="5"/>
      <c r="W49" s="5"/>
      <c r="X49" s="5"/>
      <c r="Y49" s="5"/>
      <c r="Z49" s="5"/>
      <c r="AA49" s="5"/>
      <c r="AB49" s="5"/>
    </row>
    <row r="50" spans="1:28" ht="38.25">
      <c r="A50" s="305"/>
      <c r="B50" s="305"/>
      <c r="C50" s="305"/>
      <c r="D50" s="305"/>
      <c r="E50" s="305"/>
      <c r="F50" s="305"/>
      <c r="G50" s="305"/>
      <c r="H50" s="288"/>
      <c r="I50" s="305"/>
      <c r="J50" s="305"/>
      <c r="K50" s="305"/>
      <c r="L50" s="305"/>
      <c r="M50" s="285"/>
      <c r="N50" s="285"/>
      <c r="O50" s="285"/>
      <c r="P50" s="8" t="str">
        <f>+'Aspectos - Impactos'!$B$12</f>
        <v>Vertimiento de aguas residuales Industriales.</v>
      </c>
      <c r="Q50" s="6" t="s">
        <v>362</v>
      </c>
      <c r="R50" s="6" t="str">
        <f>+'Aspectos - Impactos'!$C$12</f>
        <v>Contaminación del agua</v>
      </c>
      <c r="S50" s="8" t="str">
        <f>+'Aspectos - Impactos'!$D$12</f>
        <v>Negativo</v>
      </c>
      <c r="T50" s="21" t="s">
        <v>376</v>
      </c>
      <c r="U50" s="4"/>
      <c r="V50" s="5"/>
      <c r="W50" s="5"/>
      <c r="X50" s="5"/>
      <c r="Y50" s="5"/>
      <c r="Z50" s="5"/>
      <c r="AA50" s="5"/>
      <c r="AB50" s="5"/>
    </row>
    <row r="51" spans="1:28" ht="38.25">
      <c r="A51" s="303"/>
      <c r="B51" s="303"/>
      <c r="C51" s="303"/>
      <c r="D51" s="303"/>
      <c r="E51" s="303"/>
      <c r="F51" s="303"/>
      <c r="G51" s="303"/>
      <c r="H51" s="306" t="s">
        <v>243</v>
      </c>
      <c r="I51" s="303"/>
      <c r="J51" s="303"/>
      <c r="K51" s="303"/>
      <c r="L51" s="303"/>
      <c r="M51" s="284" t="s">
        <v>254</v>
      </c>
      <c r="N51" s="284" t="s">
        <v>315</v>
      </c>
      <c r="O51" s="284" t="s">
        <v>257</v>
      </c>
      <c r="P51" s="8" t="str">
        <f>+'Aspectos - Impactos'!$B$6</f>
        <v>Consumo de recursos naturales: Agua, energía, petroleo y sus derivados, madera, arena, grava.</v>
      </c>
      <c r="Q51" s="6" t="s">
        <v>363</v>
      </c>
      <c r="R51" s="8" t="str">
        <f>+'Aspectos - Impactos'!$C$6</f>
        <v>Reducción del recurso natural</v>
      </c>
      <c r="S51" s="8" t="str">
        <f>+'Aspectos - Impactos'!$D$6</f>
        <v>Negativo</v>
      </c>
      <c r="T51" s="21" t="s">
        <v>376</v>
      </c>
      <c r="U51" s="4"/>
      <c r="V51" s="5"/>
      <c r="W51" s="5"/>
      <c r="X51" s="5"/>
      <c r="Y51" s="5"/>
      <c r="Z51" s="5"/>
      <c r="AA51" s="5"/>
      <c r="AB51" s="5"/>
    </row>
    <row r="52" spans="1:28" ht="51">
      <c r="A52" s="305"/>
      <c r="B52" s="305"/>
      <c r="C52" s="305"/>
      <c r="D52" s="305"/>
      <c r="E52" s="305"/>
      <c r="F52" s="305"/>
      <c r="G52" s="305"/>
      <c r="H52" s="307"/>
      <c r="I52" s="305"/>
      <c r="J52" s="305"/>
      <c r="K52" s="305"/>
      <c r="L52" s="305"/>
      <c r="M52" s="285"/>
      <c r="N52" s="285"/>
      <c r="O52" s="285"/>
      <c r="P52" s="8" t="str">
        <f>+'Aspectos - Impactos'!$B$12</f>
        <v>Vertimiento de aguas residuales Industriales.</v>
      </c>
      <c r="Q52" s="6" t="s">
        <v>345</v>
      </c>
      <c r="R52" s="8" t="str">
        <f>+'Aspectos - Impactos'!$C$12</f>
        <v>Contaminación del agua</v>
      </c>
      <c r="S52" s="8" t="str">
        <f>+'Aspectos - Impactos'!$D$12</f>
        <v>Negativo</v>
      </c>
      <c r="T52" s="21" t="s">
        <v>376</v>
      </c>
      <c r="U52" s="4"/>
      <c r="V52" s="5"/>
      <c r="W52" s="5"/>
      <c r="X52" s="5"/>
      <c r="Y52" s="5"/>
      <c r="Z52" s="5"/>
      <c r="AA52" s="5"/>
      <c r="AB52" s="5"/>
    </row>
    <row r="53" spans="1:28" ht="38.25">
      <c r="A53" s="287" t="s">
        <v>243</v>
      </c>
      <c r="B53" s="287" t="s">
        <v>243</v>
      </c>
      <c r="C53" s="287" t="s">
        <v>243</v>
      </c>
      <c r="D53" s="287" t="s">
        <v>243</v>
      </c>
      <c r="E53" s="287" t="s">
        <v>243</v>
      </c>
      <c r="F53" s="287" t="s">
        <v>243</v>
      </c>
      <c r="G53" s="287" t="s">
        <v>243</v>
      </c>
      <c r="H53" s="287" t="s">
        <v>243</v>
      </c>
      <c r="I53" s="287" t="s">
        <v>243</v>
      </c>
      <c r="J53" s="287" t="s">
        <v>243</v>
      </c>
      <c r="K53" s="287" t="s">
        <v>243</v>
      </c>
      <c r="L53" s="287" t="s">
        <v>243</v>
      </c>
      <c r="M53" s="284" t="s">
        <v>245</v>
      </c>
      <c r="N53" s="284" t="s">
        <v>315</v>
      </c>
      <c r="O53" s="284" t="s">
        <v>257</v>
      </c>
      <c r="P53" s="8" t="str">
        <f>+'Aspectos - Impactos'!$B$6</f>
        <v>Consumo de recursos naturales: Agua, energía, petroleo y sus derivados, madera, arena, grava.</v>
      </c>
      <c r="Q53" s="6" t="s">
        <v>364</v>
      </c>
      <c r="R53" s="8" t="str">
        <f>+'Aspectos - Impactos'!$C$6</f>
        <v>Reducción del recurso natural</v>
      </c>
      <c r="S53" s="8" t="str">
        <f>+'Aspectos - Impactos'!$D$6</f>
        <v>Negativo</v>
      </c>
      <c r="T53" s="21" t="s">
        <v>376</v>
      </c>
      <c r="U53" s="54" t="s">
        <v>30</v>
      </c>
      <c r="V53" s="5"/>
      <c r="W53" s="5"/>
      <c r="X53" s="5"/>
      <c r="Y53" s="5"/>
      <c r="Z53" s="5"/>
      <c r="AA53" s="5"/>
      <c r="AB53" s="5"/>
    </row>
    <row r="54" spans="1:28" ht="63.75">
      <c r="A54" s="301"/>
      <c r="B54" s="301"/>
      <c r="C54" s="301"/>
      <c r="D54" s="301"/>
      <c r="E54" s="301"/>
      <c r="F54" s="301"/>
      <c r="G54" s="301"/>
      <c r="H54" s="301"/>
      <c r="I54" s="301"/>
      <c r="J54" s="301"/>
      <c r="K54" s="301"/>
      <c r="L54" s="301"/>
      <c r="M54" s="286"/>
      <c r="N54" s="286"/>
      <c r="O54" s="286"/>
      <c r="P54" s="8" t="str">
        <f>+'Aspectos - Impactos'!$B$6</f>
        <v>Consumo de recursos naturales: Agua, energía, petroleo y sus derivados, madera, arena, grava.</v>
      </c>
      <c r="Q54" s="6" t="s">
        <v>365</v>
      </c>
      <c r="R54" s="8" t="str">
        <f>+'Aspectos - Impactos'!$C$6</f>
        <v>Reducción del recurso natural</v>
      </c>
      <c r="S54" s="8" t="str">
        <f>+'Aspectos - Impactos'!$D$6</f>
        <v>Negativo</v>
      </c>
      <c r="T54" s="21" t="s">
        <v>376</v>
      </c>
      <c r="U54" s="54" t="s">
        <v>30</v>
      </c>
      <c r="V54" s="5"/>
      <c r="W54" s="5"/>
      <c r="X54" s="5"/>
      <c r="Y54" s="5"/>
      <c r="Z54" s="5"/>
      <c r="AA54" s="5"/>
      <c r="AB54" s="5"/>
    </row>
    <row r="55" spans="1:28" ht="51">
      <c r="A55" s="301"/>
      <c r="B55" s="301"/>
      <c r="C55" s="301"/>
      <c r="D55" s="301"/>
      <c r="E55" s="301"/>
      <c r="F55" s="301"/>
      <c r="G55" s="301"/>
      <c r="H55" s="301"/>
      <c r="I55" s="301"/>
      <c r="J55" s="301"/>
      <c r="K55" s="301"/>
      <c r="L55" s="301"/>
      <c r="M55" s="286"/>
      <c r="N55" s="286"/>
      <c r="O55" s="286"/>
      <c r="P55" s="8" t="str">
        <f>+'Aspectos - Impactos'!$B$9</f>
        <v>Consumo de Alimentos Perecederos: Café, Té, Chocolate, harinas, otros alimentos en general)</v>
      </c>
      <c r="Q55" s="6" t="s">
        <v>366</v>
      </c>
      <c r="R55" s="8" t="str">
        <f>+'Aspectos - Impactos'!$C$9</f>
        <v>Aumento en la demanda de recursos.</v>
      </c>
      <c r="S55" s="8" t="str">
        <f>+'Aspectos - Impactos'!$D$9</f>
        <v>Negativo</v>
      </c>
      <c r="T55" s="21" t="s">
        <v>376</v>
      </c>
      <c r="U55" s="4"/>
      <c r="V55" s="5"/>
      <c r="W55" s="5"/>
      <c r="X55" s="5"/>
      <c r="Y55" s="5"/>
      <c r="Z55" s="5"/>
      <c r="AA55" s="5"/>
      <c r="AB55" s="5"/>
    </row>
    <row r="56" spans="1:28" ht="63.75">
      <c r="A56" s="301"/>
      <c r="B56" s="301"/>
      <c r="C56" s="301"/>
      <c r="D56" s="301"/>
      <c r="E56" s="301"/>
      <c r="F56" s="301"/>
      <c r="G56" s="301"/>
      <c r="H56" s="301"/>
      <c r="I56" s="301"/>
      <c r="J56" s="301"/>
      <c r="K56" s="301"/>
      <c r="L56" s="301"/>
      <c r="M56" s="286"/>
      <c r="N56" s="286"/>
      <c r="O56" s="286"/>
      <c r="P56" s="8" t="str">
        <f>+'Aspectos - Impactos'!$B$19</f>
        <v>Generación de residuos NO peligrosos
Asimilables a urbanos (Residuos de oficina, basura orgánica)</v>
      </c>
      <c r="Q56" s="6" t="s">
        <v>367</v>
      </c>
      <c r="R56" s="8" t="str">
        <f>+'Aspectos - Impactos'!$C$19</f>
        <v>Aumento de residuos NO peligrosos a disponer</v>
      </c>
      <c r="S56" s="8" t="str">
        <f>+'Aspectos - Impactos'!$D$19</f>
        <v>Negativo</v>
      </c>
      <c r="T56" s="21" t="s">
        <v>376</v>
      </c>
      <c r="U56" s="4"/>
      <c r="V56" s="5"/>
      <c r="W56" s="5"/>
      <c r="X56" s="5"/>
      <c r="Y56" s="5"/>
      <c r="Z56" s="5"/>
      <c r="AA56" s="5"/>
      <c r="AB56" s="5"/>
    </row>
    <row r="57" spans="1:28" ht="51">
      <c r="A57" s="288"/>
      <c r="B57" s="288"/>
      <c r="C57" s="288"/>
      <c r="D57" s="288"/>
      <c r="E57" s="288"/>
      <c r="F57" s="288"/>
      <c r="G57" s="288"/>
      <c r="H57" s="288"/>
      <c r="I57" s="288"/>
      <c r="J57" s="288"/>
      <c r="K57" s="288"/>
      <c r="L57" s="288"/>
      <c r="M57" s="285"/>
      <c r="N57" s="285"/>
      <c r="O57" s="285"/>
      <c r="P57" s="8" t="str">
        <f>+'Aspectos - Impactos'!$B$12</f>
        <v>Vertimiento de aguas residuales Industriales.</v>
      </c>
      <c r="Q57" s="6" t="s">
        <v>368</v>
      </c>
      <c r="R57" s="8" t="str">
        <f>+'Aspectos - Impactos'!$C$12</f>
        <v>Contaminación del agua</v>
      </c>
      <c r="S57" s="8" t="str">
        <f>+'Aspectos - Impactos'!$D$12</f>
        <v>Negativo</v>
      </c>
      <c r="T57" s="21" t="s">
        <v>376</v>
      </c>
      <c r="U57" s="4"/>
      <c r="V57" s="5"/>
      <c r="W57" s="5"/>
      <c r="X57" s="5"/>
      <c r="Y57" s="5"/>
      <c r="Z57" s="5"/>
      <c r="AA57" s="5"/>
      <c r="AB57" s="5"/>
    </row>
    <row r="58" spans="1:28" ht="51">
      <c r="A58" s="4"/>
      <c r="B58" s="4"/>
      <c r="C58" s="4"/>
      <c r="D58" s="4"/>
      <c r="E58" s="4"/>
      <c r="F58" s="4"/>
      <c r="G58" s="4"/>
      <c r="H58" s="7" t="s">
        <v>243</v>
      </c>
      <c r="I58" s="4"/>
      <c r="J58" s="4"/>
      <c r="K58" s="4"/>
      <c r="L58" s="4"/>
      <c r="M58" s="8" t="s">
        <v>252</v>
      </c>
      <c r="N58" s="8" t="s">
        <v>315</v>
      </c>
      <c r="O58" s="8" t="s">
        <v>257</v>
      </c>
      <c r="P58" s="8" t="str">
        <f>+'Aspectos - Impactos'!$B$6</f>
        <v>Consumo de recursos naturales: Agua, energía, petroleo y sus derivados, madera, arena, grava.</v>
      </c>
      <c r="Q58" s="6" t="s">
        <v>369</v>
      </c>
      <c r="R58" s="8" t="str">
        <f>+'Aspectos - Impactos'!$C$6</f>
        <v>Reducción del recurso natural</v>
      </c>
      <c r="S58" s="8" t="str">
        <f>+'Aspectos - Impactos'!$D$6</f>
        <v>Negativo</v>
      </c>
      <c r="T58" s="21" t="s">
        <v>376</v>
      </c>
      <c r="U58" s="4"/>
      <c r="V58" s="5"/>
      <c r="W58" s="5"/>
      <c r="X58" s="5"/>
      <c r="Y58" s="5"/>
      <c r="Z58" s="5"/>
      <c r="AA58" s="5"/>
      <c r="AB58" s="5"/>
    </row>
    <row r="59" spans="1:28" ht="51">
      <c r="A59" s="303"/>
      <c r="B59" s="303"/>
      <c r="C59" s="303"/>
      <c r="D59" s="303"/>
      <c r="E59" s="303"/>
      <c r="F59" s="303"/>
      <c r="G59" s="303"/>
      <c r="H59" s="306" t="s">
        <v>243</v>
      </c>
      <c r="I59" s="303"/>
      <c r="J59" s="303"/>
      <c r="K59" s="303"/>
      <c r="L59" s="303"/>
      <c r="M59" s="284" t="s">
        <v>372</v>
      </c>
      <c r="N59" s="284" t="s">
        <v>315</v>
      </c>
      <c r="O59" s="284" t="s">
        <v>257</v>
      </c>
      <c r="P59" s="8" t="str">
        <f>+'Aspectos - Impactos'!$B$6</f>
        <v>Consumo de recursos naturales: Agua, energía, petroleo y sus derivados, madera, arena, grava.</v>
      </c>
      <c r="Q59" s="6" t="s">
        <v>370</v>
      </c>
      <c r="R59" s="8" t="str">
        <f>+'Aspectos - Impactos'!$C$6</f>
        <v>Reducción del recurso natural</v>
      </c>
      <c r="S59" s="8" t="str">
        <f>+'Aspectos - Impactos'!$D$6</f>
        <v>Negativo</v>
      </c>
      <c r="T59" s="21" t="s">
        <v>376</v>
      </c>
      <c r="U59" s="54" t="s">
        <v>30</v>
      </c>
      <c r="V59" s="5"/>
      <c r="W59" s="5"/>
      <c r="X59" s="5"/>
      <c r="Y59" s="5"/>
      <c r="Z59" s="5"/>
      <c r="AA59" s="5"/>
      <c r="AB59" s="5"/>
    </row>
    <row r="60" spans="1:28" ht="51">
      <c r="A60" s="305"/>
      <c r="B60" s="305"/>
      <c r="C60" s="305"/>
      <c r="D60" s="305"/>
      <c r="E60" s="305"/>
      <c r="F60" s="305"/>
      <c r="G60" s="305"/>
      <c r="H60" s="307"/>
      <c r="I60" s="305"/>
      <c r="J60" s="305"/>
      <c r="K60" s="305"/>
      <c r="L60" s="305"/>
      <c r="M60" s="285"/>
      <c r="N60" s="285"/>
      <c r="O60" s="285"/>
      <c r="P60" s="8" t="str">
        <f>+'Aspectos - Impactos'!$B$18</f>
        <v>Generación de residuos peligrosos</v>
      </c>
      <c r="Q60" s="6" t="s">
        <v>371</v>
      </c>
      <c r="R60" s="8" t="str">
        <f>+'Aspectos - Impactos'!$C$18</f>
        <v>Aumento de residuos peligrosos a disponer</v>
      </c>
      <c r="S60" s="8" t="str">
        <f>+'Aspectos - Impactos'!$D$18</f>
        <v>Negativo</v>
      </c>
      <c r="T60" s="21" t="s">
        <v>376</v>
      </c>
      <c r="U60" s="54" t="s">
        <v>30</v>
      </c>
      <c r="V60" s="5"/>
      <c r="W60" s="5"/>
      <c r="X60" s="5"/>
      <c r="Y60" s="5"/>
      <c r="Z60" s="5"/>
      <c r="AA60" s="5"/>
      <c r="AB60" s="5"/>
    </row>
    <row r="61" spans="1:28" ht="38.25">
      <c r="A61" s="303"/>
      <c r="B61" s="303"/>
      <c r="C61" s="303"/>
      <c r="D61" s="303"/>
      <c r="E61" s="303"/>
      <c r="F61" s="303"/>
      <c r="G61" s="303"/>
      <c r="H61" s="306" t="s">
        <v>243</v>
      </c>
      <c r="I61" s="303"/>
      <c r="J61" s="303"/>
      <c r="K61" s="303"/>
      <c r="L61" s="303"/>
      <c r="M61" s="284" t="s">
        <v>256</v>
      </c>
      <c r="N61" s="284" t="s">
        <v>315</v>
      </c>
      <c r="O61" s="284" t="s">
        <v>257</v>
      </c>
      <c r="P61" s="8" t="str">
        <f>+'Aspectos - Impactos'!$B$6</f>
        <v>Consumo de recursos naturales: Agua, energía, petroleo y sus derivados, madera, arena, grava.</v>
      </c>
      <c r="Q61" s="6" t="s">
        <v>373</v>
      </c>
      <c r="R61" s="8" t="str">
        <f>+'Aspectos - Impactos'!$C$6</f>
        <v>Reducción del recurso natural</v>
      </c>
      <c r="S61" s="8" t="str">
        <f>+'Aspectos - Impactos'!$D$6</f>
        <v>Negativo</v>
      </c>
      <c r="T61" s="21" t="s">
        <v>376</v>
      </c>
      <c r="U61" s="54" t="s">
        <v>30</v>
      </c>
      <c r="V61" s="5"/>
      <c r="W61" s="5"/>
      <c r="X61" s="5"/>
      <c r="Y61" s="5"/>
      <c r="Z61" s="5"/>
      <c r="AA61" s="5"/>
      <c r="AB61" s="5"/>
    </row>
    <row r="62" spans="1:28" ht="63.75">
      <c r="A62" s="305"/>
      <c r="B62" s="305"/>
      <c r="C62" s="305"/>
      <c r="D62" s="305"/>
      <c r="E62" s="305"/>
      <c r="F62" s="305"/>
      <c r="G62" s="305"/>
      <c r="H62" s="307"/>
      <c r="I62" s="305"/>
      <c r="J62" s="305"/>
      <c r="K62" s="305"/>
      <c r="L62" s="305"/>
      <c r="M62" s="285"/>
      <c r="N62" s="285"/>
      <c r="O62" s="285"/>
      <c r="P62" s="8" t="str">
        <f>+'Aspectos - Impactos'!$B$18</f>
        <v>Generación de residuos peligrosos</v>
      </c>
      <c r="Q62" s="6" t="s">
        <v>374</v>
      </c>
      <c r="R62" s="8" t="str">
        <f>+'Aspectos - Impactos'!$C$18</f>
        <v>Aumento de residuos peligrosos a disponer</v>
      </c>
      <c r="S62" s="8" t="str">
        <f>+'Aspectos - Impactos'!$D$18</f>
        <v>Negativo</v>
      </c>
      <c r="T62" s="21" t="s">
        <v>376</v>
      </c>
      <c r="U62" s="4"/>
      <c r="V62" s="5"/>
      <c r="W62" s="5"/>
      <c r="X62" s="5"/>
      <c r="Y62" s="5"/>
      <c r="Z62" s="5"/>
      <c r="AA62" s="5"/>
      <c r="AB62" s="5"/>
    </row>
    <row r="63" spans="1:28" ht="12.75">
      <c r="A63" s="5"/>
      <c r="B63" s="5"/>
      <c r="C63" s="5"/>
      <c r="D63" s="5"/>
      <c r="E63" s="5"/>
      <c r="F63" s="5"/>
      <c r="G63" s="5"/>
      <c r="H63" s="5"/>
      <c r="I63" s="5"/>
      <c r="J63" s="5"/>
      <c r="K63" s="5"/>
      <c r="L63" s="5"/>
      <c r="M63" s="27"/>
      <c r="N63" s="5"/>
      <c r="O63" s="5"/>
      <c r="P63" s="5"/>
      <c r="Q63" s="5"/>
      <c r="R63" s="5"/>
      <c r="S63" s="5"/>
      <c r="T63" s="5"/>
      <c r="U63" s="5"/>
      <c r="V63" s="5"/>
      <c r="W63" s="5"/>
      <c r="X63" s="5"/>
      <c r="Y63" s="5"/>
      <c r="Z63" s="5"/>
      <c r="AA63" s="5"/>
      <c r="AB63" s="5"/>
    </row>
    <row r="64" spans="1:28" ht="12.7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row>
    <row r="65" spans="1:28" ht="12.7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row>
    <row r="66" spans="1:28" ht="12.7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row>
    <row r="67" spans="1:28" ht="12.7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row>
    <row r="68" spans="1:28" ht="12.7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row>
    <row r="69" spans="1:28" ht="12.7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row>
    <row r="70" spans="1:28" ht="12.7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row>
    <row r="71" spans="1:28" ht="12.7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12.7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row>
    <row r="73" spans="1:28" ht="12.7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row>
    <row r="74" spans="1:28" ht="12.7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row>
    <row r="75" spans="1:28" ht="12.7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row>
    <row r="76" spans="1:28" ht="12.7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row>
    <row r="77" spans="1:28" ht="12.7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row>
    <row r="78" spans="1:28" ht="12.7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row>
    <row r="79" spans="1:28" ht="12.7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12.7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row>
    <row r="81" spans="1:28" ht="12.7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row>
    <row r="82" spans="1:28" ht="12.7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12.7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row>
    <row r="84" spans="1:28" ht="12.7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row>
    <row r="85" spans="22:28" ht="12.75">
      <c r="V85" s="5"/>
      <c r="W85" s="5"/>
      <c r="X85" s="5"/>
      <c r="Y85" s="5"/>
      <c r="Z85" s="5"/>
      <c r="AA85" s="5"/>
      <c r="AB85" s="5"/>
    </row>
  </sheetData>
  <sheetProtection/>
  <mergeCells count="267">
    <mergeCell ref="T6:U6"/>
    <mergeCell ref="L61:L62"/>
    <mergeCell ref="M61:M62"/>
    <mergeCell ref="N61:N62"/>
    <mergeCell ref="O61:O62"/>
    <mergeCell ref="N53:N57"/>
    <mergeCell ref="O53:O57"/>
    <mergeCell ref="L47:L50"/>
    <mergeCell ref="M47:M50"/>
    <mergeCell ref="N47:N50"/>
    <mergeCell ref="H61:H62"/>
    <mergeCell ref="I61:I62"/>
    <mergeCell ref="J61:J62"/>
    <mergeCell ref="K61:K62"/>
    <mergeCell ref="D61:D62"/>
    <mergeCell ref="E61:E62"/>
    <mergeCell ref="F61:F62"/>
    <mergeCell ref="G61:G62"/>
    <mergeCell ref="A59:A60"/>
    <mergeCell ref="B59:B60"/>
    <mergeCell ref="C59:C60"/>
    <mergeCell ref="D59:D60"/>
    <mergeCell ref="L53:L57"/>
    <mergeCell ref="M53:M57"/>
    <mergeCell ref="E59:E60"/>
    <mergeCell ref="F59:F60"/>
    <mergeCell ref="G59:G60"/>
    <mergeCell ref="H59:H60"/>
    <mergeCell ref="E53:E57"/>
    <mergeCell ref="F53:F57"/>
    <mergeCell ref="G53:G57"/>
    <mergeCell ref="H53:H57"/>
    <mergeCell ref="A53:A57"/>
    <mergeCell ref="B53:B57"/>
    <mergeCell ref="C53:C57"/>
    <mergeCell ref="D53:D57"/>
    <mergeCell ref="I53:I57"/>
    <mergeCell ref="M59:M60"/>
    <mergeCell ref="N59:N60"/>
    <mergeCell ref="O59:O60"/>
    <mergeCell ref="I59:I60"/>
    <mergeCell ref="J59:J60"/>
    <mergeCell ref="K59:K60"/>
    <mergeCell ref="L59:L60"/>
    <mergeCell ref="J53:J57"/>
    <mergeCell ref="K53:K57"/>
    <mergeCell ref="O47:O50"/>
    <mergeCell ref="D47:D50"/>
    <mergeCell ref="C47:C50"/>
    <mergeCell ref="B47:B50"/>
    <mergeCell ref="K47:K50"/>
    <mergeCell ref="J47:J50"/>
    <mergeCell ref="I47:I50"/>
    <mergeCell ref="A47:A50"/>
    <mergeCell ref="H47:H50"/>
    <mergeCell ref="G47:G50"/>
    <mergeCell ref="F47:F50"/>
    <mergeCell ref="E47:E50"/>
    <mergeCell ref="M51:M52"/>
    <mergeCell ref="I51:I52"/>
    <mergeCell ref="J51:J52"/>
    <mergeCell ref="K51:K52"/>
    <mergeCell ref="L51:L52"/>
    <mergeCell ref="N51:N52"/>
    <mergeCell ref="O51:O52"/>
    <mergeCell ref="A51:A52"/>
    <mergeCell ref="B51:B52"/>
    <mergeCell ref="C51:C52"/>
    <mergeCell ref="D51:D52"/>
    <mergeCell ref="E51:E52"/>
    <mergeCell ref="F51:F52"/>
    <mergeCell ref="G51:G52"/>
    <mergeCell ref="H51:H52"/>
    <mergeCell ref="A25:A26"/>
    <mergeCell ref="A61:A62"/>
    <mergeCell ref="B61:B62"/>
    <mergeCell ref="C61:C62"/>
    <mergeCell ref="C30:C32"/>
    <mergeCell ref="B30:B32"/>
    <mergeCell ref="A30:A32"/>
    <mergeCell ref="A36:A37"/>
    <mergeCell ref="B41:B43"/>
    <mergeCell ref="A41:A43"/>
    <mergeCell ref="B25:B26"/>
    <mergeCell ref="L25:L26"/>
    <mergeCell ref="K25:K26"/>
    <mergeCell ref="J25:J26"/>
    <mergeCell ref="I25:I26"/>
    <mergeCell ref="H25:H26"/>
    <mergeCell ref="G25:G26"/>
    <mergeCell ref="A33:A34"/>
    <mergeCell ref="H30:H32"/>
    <mergeCell ref="G30:G32"/>
    <mergeCell ref="F30:F32"/>
    <mergeCell ref="E30:E32"/>
    <mergeCell ref="D30:D32"/>
    <mergeCell ref="E33:E34"/>
    <mergeCell ref="J30:J32"/>
    <mergeCell ref="I30:I32"/>
    <mergeCell ref="C33:C34"/>
    <mergeCell ref="B33:B34"/>
    <mergeCell ref="F25:F26"/>
    <mergeCell ref="D27:D29"/>
    <mergeCell ref="C27:C29"/>
    <mergeCell ref="E25:E26"/>
    <mergeCell ref="D25:D26"/>
    <mergeCell ref="C25:C26"/>
    <mergeCell ref="B36:B37"/>
    <mergeCell ref="L33:L34"/>
    <mergeCell ref="K33:K34"/>
    <mergeCell ref="J33:J34"/>
    <mergeCell ref="I33:I34"/>
    <mergeCell ref="H33:H34"/>
    <mergeCell ref="G33:G34"/>
    <mergeCell ref="F33:F34"/>
    <mergeCell ref="D33:D34"/>
    <mergeCell ref="K36:K37"/>
    <mergeCell ref="C41:C43"/>
    <mergeCell ref="D41:D43"/>
    <mergeCell ref="G36:G37"/>
    <mergeCell ref="F36:F37"/>
    <mergeCell ref="E36:E37"/>
    <mergeCell ref="D36:D37"/>
    <mergeCell ref="F41:F43"/>
    <mergeCell ref="E41:E43"/>
    <mergeCell ref="G41:G43"/>
    <mergeCell ref="C36:C37"/>
    <mergeCell ref="K41:K43"/>
    <mergeCell ref="J41:J43"/>
    <mergeCell ref="I41:I43"/>
    <mergeCell ref="H41:H43"/>
    <mergeCell ref="O38:O40"/>
    <mergeCell ref="M41:M43"/>
    <mergeCell ref="L41:L43"/>
    <mergeCell ref="N41:N42"/>
    <mergeCell ref="O41:O42"/>
    <mergeCell ref="M38:M40"/>
    <mergeCell ref="N38:N40"/>
    <mergeCell ref="L38:L40"/>
    <mergeCell ref="K38:K40"/>
    <mergeCell ref="J38:J40"/>
    <mergeCell ref="I38:I40"/>
    <mergeCell ref="B38:B40"/>
    <mergeCell ref="H38:H40"/>
    <mergeCell ref="A38:A40"/>
    <mergeCell ref="G38:G40"/>
    <mergeCell ref="F38:F40"/>
    <mergeCell ref="E38:E40"/>
    <mergeCell ref="D38:D40"/>
    <mergeCell ref="C38:C40"/>
    <mergeCell ref="J36:J37"/>
    <mergeCell ref="I36:I37"/>
    <mergeCell ref="H36:H37"/>
    <mergeCell ref="M27:M29"/>
    <mergeCell ref="N27:N29"/>
    <mergeCell ref="K27:K29"/>
    <mergeCell ref="J27:J29"/>
    <mergeCell ref="I27:I29"/>
    <mergeCell ref="L30:L32"/>
    <mergeCell ref="K30:K32"/>
    <mergeCell ref="O27:O29"/>
    <mergeCell ref="L36:L37"/>
    <mergeCell ref="M36:M37"/>
    <mergeCell ref="N36:N37"/>
    <mergeCell ref="O36:O37"/>
    <mergeCell ref="L27:L29"/>
    <mergeCell ref="M30:M32"/>
    <mergeCell ref="N30:N32"/>
    <mergeCell ref="B27:B29"/>
    <mergeCell ref="A27:A29"/>
    <mergeCell ref="H27:H29"/>
    <mergeCell ref="G27:G29"/>
    <mergeCell ref="F27:F29"/>
    <mergeCell ref="E27:E29"/>
    <mergeCell ref="C13:C19"/>
    <mergeCell ref="I13:I19"/>
    <mergeCell ref="E22:E23"/>
    <mergeCell ref="F22:F23"/>
    <mergeCell ref="G22:G23"/>
    <mergeCell ref="H22:H23"/>
    <mergeCell ref="I22:I23"/>
    <mergeCell ref="E20:E21"/>
    <mergeCell ref="F20:F21"/>
    <mergeCell ref="M13:M19"/>
    <mergeCell ref="G13:G19"/>
    <mergeCell ref="F13:F19"/>
    <mergeCell ref="E13:E19"/>
    <mergeCell ref="D13:D19"/>
    <mergeCell ref="L13:L19"/>
    <mergeCell ref="K13:K19"/>
    <mergeCell ref="J13:J19"/>
    <mergeCell ref="I10:I12"/>
    <mergeCell ref="B13:B19"/>
    <mergeCell ref="G10:G12"/>
    <mergeCell ref="F10:F12"/>
    <mergeCell ref="A10:A12"/>
    <mergeCell ref="E10:E12"/>
    <mergeCell ref="D10:D12"/>
    <mergeCell ref="C10:C12"/>
    <mergeCell ref="B10:B12"/>
    <mergeCell ref="A13:A19"/>
    <mergeCell ref="M10:M12"/>
    <mergeCell ref="O10:O12"/>
    <mergeCell ref="H13:H19"/>
    <mergeCell ref="O13:O19"/>
    <mergeCell ref="N10:N12"/>
    <mergeCell ref="N13:N19"/>
    <mergeCell ref="H10:H12"/>
    <mergeCell ref="L10:L12"/>
    <mergeCell ref="K10:K12"/>
    <mergeCell ref="J10:J12"/>
    <mergeCell ref="B8:B9"/>
    <mergeCell ref="O8:O9"/>
    <mergeCell ref="N8:N9"/>
    <mergeCell ref="M8:M9"/>
    <mergeCell ref="A8:A9"/>
    <mergeCell ref="L8:L9"/>
    <mergeCell ref="K8:K9"/>
    <mergeCell ref="J8:J9"/>
    <mergeCell ref="I8:I9"/>
    <mergeCell ref="G8:G9"/>
    <mergeCell ref="F8:F9"/>
    <mergeCell ref="E8:E9"/>
    <mergeCell ref="D8:D9"/>
    <mergeCell ref="P6:Q6"/>
    <mergeCell ref="C8:C9"/>
    <mergeCell ref="K22:K23"/>
    <mergeCell ref="H8:H9"/>
    <mergeCell ref="G20:G21"/>
    <mergeCell ref="H20:H21"/>
    <mergeCell ref="I20:I21"/>
    <mergeCell ref="R6:S6"/>
    <mergeCell ref="A6:A7"/>
    <mergeCell ref="B6:E6"/>
    <mergeCell ref="M6:M7"/>
    <mergeCell ref="O6:O7"/>
    <mergeCell ref="F6:K6"/>
    <mergeCell ref="L6:L7"/>
    <mergeCell ref="N6:N7"/>
    <mergeCell ref="A22:A23"/>
    <mergeCell ref="B22:B23"/>
    <mergeCell ref="C22:C23"/>
    <mergeCell ref="D22:D23"/>
    <mergeCell ref="A20:A21"/>
    <mergeCell ref="B20:B21"/>
    <mergeCell ref="C20:C21"/>
    <mergeCell ref="D20:D21"/>
    <mergeCell ref="J20:J21"/>
    <mergeCell ref="K20:K21"/>
    <mergeCell ref="M20:M21"/>
    <mergeCell ref="N20:N21"/>
    <mergeCell ref="O20:O21"/>
    <mergeCell ref="M22:M23"/>
    <mergeCell ref="N22:N23"/>
    <mergeCell ref="O22:O23"/>
    <mergeCell ref="L22:L23"/>
    <mergeCell ref="J22:J23"/>
    <mergeCell ref="A1:U1"/>
    <mergeCell ref="A4:U4"/>
    <mergeCell ref="M33:M34"/>
    <mergeCell ref="N33:N34"/>
    <mergeCell ref="O33:O34"/>
    <mergeCell ref="O30:O32"/>
    <mergeCell ref="L20:L21"/>
    <mergeCell ref="M25:M26"/>
    <mergeCell ref="N25:N26"/>
    <mergeCell ref="O25:O26"/>
  </mergeCells>
  <printOptions horizontalCentered="1" verticalCentered="1"/>
  <pageMargins left="0.1968503937007874" right="0.1968503937007874" top="0.3937007874015748" bottom="0.1968503937007874" header="0" footer="0"/>
  <pageSetup horizontalDpi="600" verticalDpi="600" orientation="landscape" scale="70" r:id="rId3"/>
  <legacyDrawing r:id="rId2"/>
</worksheet>
</file>

<file path=xl/worksheets/sheet3.xml><?xml version="1.0" encoding="utf-8"?>
<worksheet xmlns="http://schemas.openxmlformats.org/spreadsheetml/2006/main" xmlns:r="http://schemas.openxmlformats.org/officeDocument/2006/relationships">
  <dimension ref="A1:L53"/>
  <sheetViews>
    <sheetView zoomScalePageLayoutView="0" workbookViewId="0" topLeftCell="A1">
      <selection activeCell="I14" sqref="I14"/>
    </sheetView>
  </sheetViews>
  <sheetFormatPr defaultColWidth="11.421875" defaultRowHeight="12.75"/>
  <cols>
    <col min="1" max="1" width="23.57421875" style="1" customWidth="1"/>
    <col min="2" max="2" width="19.8515625" style="1" customWidth="1"/>
    <col min="3" max="3" width="15.57421875" style="1" customWidth="1"/>
    <col min="4" max="4" width="12.140625" style="1" bestFit="1" customWidth="1"/>
    <col min="5" max="5" width="11.8515625" style="1" bestFit="1" customWidth="1"/>
    <col min="6" max="7" width="9.421875" style="1" customWidth="1"/>
    <col min="8" max="8" width="9.8515625" style="1" customWidth="1"/>
    <col min="9" max="9" width="12.421875" style="1" customWidth="1"/>
    <col min="10" max="16384" width="11.421875" style="1" customWidth="1"/>
  </cols>
  <sheetData>
    <row r="1" spans="1:9" ht="15.75">
      <c r="A1" s="278" t="s">
        <v>208</v>
      </c>
      <c r="B1" s="278"/>
      <c r="C1" s="278"/>
      <c r="D1" s="278"/>
      <c r="E1" s="278"/>
      <c r="F1" s="278"/>
      <c r="G1" s="278"/>
      <c r="H1" s="278"/>
      <c r="I1" s="278"/>
    </row>
    <row r="3" ht="13.5" thickBot="1"/>
    <row r="4" spans="1:12" ht="21" customHeight="1">
      <c r="A4" s="327" t="s">
        <v>24</v>
      </c>
      <c r="B4" s="328"/>
      <c r="C4" s="45"/>
      <c r="D4" s="45"/>
      <c r="E4" s="45"/>
      <c r="F4" s="5"/>
      <c r="G4" s="5"/>
      <c r="H4" s="5"/>
      <c r="I4" s="5"/>
      <c r="J4" s="5"/>
      <c r="K4" s="5"/>
      <c r="L4" s="5"/>
    </row>
    <row r="5" spans="1:12" ht="57" customHeight="1" thickBot="1">
      <c r="A5" s="325" t="s">
        <v>377</v>
      </c>
      <c r="B5" s="326"/>
      <c r="C5" s="46"/>
      <c r="D5" s="46"/>
      <c r="E5" s="46"/>
      <c r="F5" s="5"/>
      <c r="G5" s="5"/>
      <c r="H5" s="5"/>
      <c r="I5" s="5"/>
      <c r="J5" s="5"/>
      <c r="K5" s="5"/>
      <c r="L5" s="5"/>
    </row>
    <row r="6" spans="1:12" ht="13.5" thickBot="1">
      <c r="A6" s="30" t="s">
        <v>25</v>
      </c>
      <c r="B6" s="30" t="s">
        <v>26</v>
      </c>
      <c r="C6" s="44"/>
      <c r="D6" s="44"/>
      <c r="E6" s="44"/>
      <c r="F6" s="5"/>
      <c r="G6" s="5"/>
      <c r="H6" s="5"/>
      <c r="I6" s="5"/>
      <c r="J6" s="5"/>
      <c r="K6" s="5"/>
      <c r="L6" s="5"/>
    </row>
    <row r="7" spans="1:12" ht="13.5" thickBot="1">
      <c r="A7" s="29" t="s">
        <v>27</v>
      </c>
      <c r="B7" s="29" t="s">
        <v>28</v>
      </c>
      <c r="C7" s="44"/>
      <c r="D7" s="44"/>
      <c r="E7" s="44"/>
      <c r="F7" s="5"/>
      <c r="G7" s="5"/>
      <c r="H7" s="5"/>
      <c r="I7" s="5"/>
      <c r="J7" s="5"/>
      <c r="K7" s="5"/>
      <c r="L7" s="5"/>
    </row>
    <row r="8" spans="1:12" ht="13.5" thickBot="1">
      <c r="A8" s="33" t="s">
        <v>29</v>
      </c>
      <c r="B8" s="33" t="s">
        <v>30</v>
      </c>
      <c r="C8" s="44"/>
      <c r="D8" s="44"/>
      <c r="E8" s="44"/>
      <c r="F8" s="5"/>
      <c r="G8" s="5"/>
      <c r="H8" s="5"/>
      <c r="I8" s="5"/>
      <c r="J8" s="5"/>
      <c r="K8" s="5"/>
      <c r="L8" s="5"/>
    </row>
    <row r="9" spans="1:12" ht="13.5" thickBot="1">
      <c r="A9" s="5"/>
      <c r="B9" s="5"/>
      <c r="C9" s="5"/>
      <c r="D9" s="5"/>
      <c r="E9" s="5"/>
      <c r="F9" s="5"/>
      <c r="G9" s="5"/>
      <c r="H9" s="5"/>
      <c r="I9" s="5"/>
      <c r="J9" s="5"/>
      <c r="K9" s="5"/>
      <c r="L9" s="5"/>
    </row>
    <row r="10" spans="1:12" ht="13.5" thickBot="1">
      <c r="A10" s="310" t="s">
        <v>32</v>
      </c>
      <c r="B10" s="311"/>
      <c r="C10" s="311"/>
      <c r="D10" s="311"/>
      <c r="E10" s="311"/>
      <c r="F10" s="311"/>
      <c r="G10" s="311"/>
      <c r="H10" s="311"/>
      <c r="I10" s="312"/>
      <c r="J10" s="5"/>
      <c r="K10" s="5"/>
      <c r="L10" s="5"/>
    </row>
    <row r="11" spans="1:12" ht="13.5" thickBot="1">
      <c r="A11" s="329" t="s">
        <v>222</v>
      </c>
      <c r="B11" s="331" t="s">
        <v>31</v>
      </c>
      <c r="C11" s="332"/>
      <c r="D11" s="332"/>
      <c r="E11" s="333"/>
      <c r="F11" s="308" t="s">
        <v>33</v>
      </c>
      <c r="G11" s="309"/>
      <c r="H11" s="309"/>
      <c r="I11" s="309"/>
      <c r="J11" s="5"/>
      <c r="K11" s="5"/>
      <c r="L11" s="5"/>
    </row>
    <row r="12" spans="1:12" ht="13.5" thickBot="1">
      <c r="A12" s="330"/>
      <c r="B12" s="34">
        <v>2008</v>
      </c>
      <c r="C12" s="34">
        <v>2009</v>
      </c>
      <c r="D12" s="41" t="s">
        <v>42</v>
      </c>
      <c r="E12" s="42" t="s">
        <v>43</v>
      </c>
      <c r="F12" s="35" t="s">
        <v>34</v>
      </c>
      <c r="G12" s="35" t="s">
        <v>35</v>
      </c>
      <c r="H12" s="35" t="s">
        <v>36</v>
      </c>
      <c r="I12" s="35" t="s">
        <v>225</v>
      </c>
      <c r="J12" s="5"/>
      <c r="K12" s="5"/>
      <c r="L12" s="5"/>
    </row>
    <row r="13" spans="1:12" ht="18.75" customHeight="1">
      <c r="A13" s="55" t="s">
        <v>40</v>
      </c>
      <c r="B13" s="313"/>
      <c r="C13" s="314"/>
      <c r="D13" s="314"/>
      <c r="E13" s="314"/>
      <c r="F13" s="314"/>
      <c r="G13" s="314"/>
      <c r="H13" s="314"/>
      <c r="I13" s="315"/>
      <c r="J13" s="5"/>
      <c r="K13" s="5"/>
      <c r="L13" s="5"/>
    </row>
    <row r="14" spans="1:12" ht="16.5" customHeight="1">
      <c r="A14" s="38" t="s">
        <v>45</v>
      </c>
      <c r="B14" s="39">
        <f>+'[1]AÑO 2008'!$L$53</f>
        <v>12489472.4496</v>
      </c>
      <c r="C14" s="39">
        <f>+'[1]AÑO 2009'!$L$59</f>
        <v>13183679.931199996</v>
      </c>
      <c r="D14" s="43">
        <f>+(C14-B14)/B14</f>
        <v>0.0555834111009412</v>
      </c>
      <c r="E14" s="40"/>
      <c r="F14" s="26"/>
      <c r="G14" s="26" t="s">
        <v>243</v>
      </c>
      <c r="H14" s="32"/>
      <c r="I14" s="54" t="str">
        <f>+$B$8</f>
        <v>ALTO</v>
      </c>
      <c r="J14" s="5"/>
      <c r="K14" s="5"/>
      <c r="L14" s="5"/>
    </row>
    <row r="15" spans="1:12" ht="16.5" customHeight="1">
      <c r="A15" s="38" t="s">
        <v>46</v>
      </c>
      <c r="B15" s="39">
        <f>+'[1]AÑO 2008'!$M$16</f>
        <v>13385754.147000002</v>
      </c>
      <c r="C15" s="39">
        <f>+'[1]AÑO 2009'!$M$14</f>
        <v>11876679.2</v>
      </c>
      <c r="D15" s="43"/>
      <c r="E15" s="40">
        <f>+(C15-B15)/B15</f>
        <v>-0.11273738710778686</v>
      </c>
      <c r="F15" s="26" t="s">
        <v>243</v>
      </c>
      <c r="G15" s="32"/>
      <c r="H15" s="26"/>
      <c r="I15" s="53" t="str">
        <f>+$B$6</f>
        <v>BAJO</v>
      </c>
      <c r="J15" s="5"/>
      <c r="K15" s="5"/>
      <c r="L15" s="5"/>
    </row>
    <row r="16" spans="1:12" ht="21.75" customHeight="1">
      <c r="A16" s="36" t="s">
        <v>37</v>
      </c>
      <c r="B16" s="39">
        <f>+'[1]comparativo 2008-2009-jun2010'!P$59</f>
        <v>2168926.24</v>
      </c>
      <c r="C16" s="39">
        <f>+'[1]comparativo 2008-2009-jun2010'!N$59</f>
        <v>3083233</v>
      </c>
      <c r="D16" s="43">
        <f>+(C16-B16)/B16</f>
        <v>0.4215481112903128</v>
      </c>
      <c r="E16" s="40"/>
      <c r="F16" s="32"/>
      <c r="G16" s="32"/>
      <c r="H16" s="26" t="s">
        <v>243</v>
      </c>
      <c r="I16" s="54" t="str">
        <f>+$B$8</f>
        <v>ALTO</v>
      </c>
      <c r="J16" s="5"/>
      <c r="K16" s="5"/>
      <c r="L16" s="5"/>
    </row>
    <row r="17" spans="1:12" ht="15.75" customHeight="1">
      <c r="A17" s="56" t="s">
        <v>38</v>
      </c>
      <c r="B17" s="316"/>
      <c r="C17" s="317"/>
      <c r="D17" s="317"/>
      <c r="E17" s="317"/>
      <c r="F17" s="317"/>
      <c r="G17" s="317"/>
      <c r="H17" s="317"/>
      <c r="I17" s="318"/>
      <c r="J17" s="5"/>
      <c r="K17" s="5"/>
      <c r="L17" s="5"/>
    </row>
    <row r="18" spans="1:12" ht="29.25" customHeight="1">
      <c r="A18" s="36" t="s">
        <v>44</v>
      </c>
      <c r="B18" s="39">
        <f>+'[1]AÑO 2008'!$L$73</f>
        <v>31710456</v>
      </c>
      <c r="C18" s="39">
        <f>+'[1]AÑO 2009'!$L$82</f>
        <v>31519030</v>
      </c>
      <c r="D18" s="49"/>
      <c r="E18" s="40">
        <f>+(C18-B18)/B18</f>
        <v>-0.0060366839253273435</v>
      </c>
      <c r="F18" s="26" t="s">
        <v>243</v>
      </c>
      <c r="G18" s="32"/>
      <c r="H18" s="32"/>
      <c r="I18" s="53" t="str">
        <f>+$B$6</f>
        <v>BAJO</v>
      </c>
      <c r="J18" s="5"/>
      <c r="K18" s="5"/>
      <c r="L18" s="5"/>
    </row>
    <row r="19" spans="1:12" ht="15.75" customHeight="1">
      <c r="A19" s="36" t="s">
        <v>47</v>
      </c>
      <c r="B19" s="39">
        <f>+'[1]AÑO 2008'!$L$6</f>
        <v>37500000</v>
      </c>
      <c r="C19" s="39">
        <f>+'[1]AÑO 2009'!$L$5</f>
        <v>36000000</v>
      </c>
      <c r="D19" s="32"/>
      <c r="E19" s="40">
        <f>+(C19-B19)/B19</f>
        <v>-0.04</v>
      </c>
      <c r="F19" s="26" t="s">
        <v>243</v>
      </c>
      <c r="G19" s="32"/>
      <c r="H19" s="32"/>
      <c r="I19" s="53" t="str">
        <f>+$B$6</f>
        <v>BAJO</v>
      </c>
      <c r="J19" s="5"/>
      <c r="K19" s="5"/>
      <c r="L19" s="5"/>
    </row>
    <row r="20" spans="1:12" ht="18.75" customHeight="1">
      <c r="A20" s="36" t="s">
        <v>48</v>
      </c>
      <c r="B20" s="39">
        <f>+'[1]AÑO 2008'!$L$12</f>
        <v>1483050.72</v>
      </c>
      <c r="C20" s="39">
        <f>+'[1]AÑO 2009'!$L$9</f>
        <v>2003992.7999999998</v>
      </c>
      <c r="D20" s="43">
        <f>+(C20-B20)/B20</f>
        <v>0.351263832702903</v>
      </c>
      <c r="E20" s="40"/>
      <c r="F20" s="26"/>
      <c r="G20" s="32"/>
      <c r="H20" s="26" t="s">
        <v>243</v>
      </c>
      <c r="I20" s="54" t="str">
        <f>+$B$8</f>
        <v>ALTO</v>
      </c>
      <c r="J20" s="5"/>
      <c r="K20" s="5"/>
      <c r="L20" s="5"/>
    </row>
    <row r="21" spans="1:12" ht="51">
      <c r="A21" s="37" t="s">
        <v>49</v>
      </c>
      <c r="B21" s="39">
        <f>+'[1]AÑO 2008'!$L$103</f>
        <v>34693410.001</v>
      </c>
      <c r="C21" s="39">
        <f>+'[1]AÑO 2009'!$L$118</f>
        <v>46394369</v>
      </c>
      <c r="D21" s="43">
        <f>+(C21-B21)/B21</f>
        <v>0.3372674810190964</v>
      </c>
      <c r="E21" s="32"/>
      <c r="F21" s="32"/>
      <c r="G21" s="32"/>
      <c r="H21" s="26" t="s">
        <v>243</v>
      </c>
      <c r="I21" s="54" t="str">
        <f>+$B$8</f>
        <v>ALTO</v>
      </c>
      <c r="J21" s="5"/>
      <c r="K21" s="5"/>
      <c r="L21" s="5"/>
    </row>
    <row r="22" spans="1:12" ht="38.25">
      <c r="A22" s="37" t="s">
        <v>41</v>
      </c>
      <c r="B22" s="39">
        <f>+'[1]AÑO 2008'!$M$123</f>
        <v>337912</v>
      </c>
      <c r="C22" s="39">
        <f>+'[1]AÑO 2009'!$N$143</f>
        <v>1020328</v>
      </c>
      <c r="D22" s="43">
        <f>+(C22-B22)/B22</f>
        <v>2.019508037595587</v>
      </c>
      <c r="E22" s="40"/>
      <c r="F22" s="26"/>
      <c r="G22" s="32"/>
      <c r="H22" s="26" t="s">
        <v>243</v>
      </c>
      <c r="I22" s="54" t="str">
        <f>+$B$8</f>
        <v>ALTO</v>
      </c>
      <c r="J22" s="5"/>
      <c r="K22" s="5"/>
      <c r="L22" s="5"/>
    </row>
    <row r="23" spans="1:12" ht="19.5" customHeight="1">
      <c r="A23" s="57" t="s">
        <v>50</v>
      </c>
      <c r="B23" s="322"/>
      <c r="C23" s="323"/>
      <c r="D23" s="323"/>
      <c r="E23" s="323"/>
      <c r="F23" s="323"/>
      <c r="G23" s="323"/>
      <c r="H23" s="323"/>
      <c r="I23" s="324"/>
      <c r="J23" s="5"/>
      <c r="K23" s="5"/>
      <c r="L23" s="5"/>
    </row>
    <row r="24" spans="1:12" ht="21" customHeight="1">
      <c r="A24" s="47" t="s">
        <v>268</v>
      </c>
      <c r="B24" s="39">
        <f>+'[1]comparativo 2008-2009-jun2010'!$P$148</f>
        <v>4628710</v>
      </c>
      <c r="C24" s="39">
        <f>+'[1]comparativo 2008-2009-jun2010'!$N$148</f>
        <v>5959891</v>
      </c>
      <c r="D24" s="43">
        <f>+(C24-B24)/B24</f>
        <v>0.2875922233192401</v>
      </c>
      <c r="E24" s="4"/>
      <c r="F24" s="4"/>
      <c r="G24" s="4"/>
      <c r="H24" s="26" t="s">
        <v>243</v>
      </c>
      <c r="I24" s="54" t="str">
        <f>+$B$8</f>
        <v>ALTO</v>
      </c>
      <c r="J24" s="5"/>
      <c r="K24" s="5"/>
      <c r="L24" s="5"/>
    </row>
    <row r="25" spans="1:12" ht="18.75" customHeight="1" thickBot="1">
      <c r="A25" s="48" t="s">
        <v>39</v>
      </c>
      <c r="B25" s="50">
        <f>+'[1]comparativo 2008-2009-jun2010'!$P$151</f>
        <v>69843490</v>
      </c>
      <c r="C25" s="50">
        <f>+'[1]comparativo 2008-2009-jun2010'!$N$151</f>
        <v>76508670</v>
      </c>
      <c r="D25" s="51">
        <f>+(C25-B25)/B25</f>
        <v>0.09543022549417275</v>
      </c>
      <c r="E25" s="31"/>
      <c r="F25" s="31"/>
      <c r="G25" s="52" t="s">
        <v>243</v>
      </c>
      <c r="H25" s="31"/>
      <c r="I25" s="58" t="str">
        <f>+$B$8</f>
        <v>ALTO</v>
      </c>
      <c r="J25" s="5"/>
      <c r="K25" s="5"/>
      <c r="L25" s="5"/>
    </row>
    <row r="26" spans="1:12" ht="12.75" customHeight="1">
      <c r="A26" s="64" t="s">
        <v>61</v>
      </c>
      <c r="B26" s="319"/>
      <c r="C26" s="320"/>
      <c r="D26" s="320"/>
      <c r="E26" s="320"/>
      <c r="F26" s="320"/>
      <c r="G26" s="320"/>
      <c r="H26" s="320"/>
      <c r="I26" s="321"/>
      <c r="J26" s="5"/>
      <c r="K26" s="5"/>
      <c r="L26" s="5"/>
    </row>
    <row r="27" spans="1:12" ht="51">
      <c r="A27" s="66" t="s">
        <v>64</v>
      </c>
      <c r="B27" s="39">
        <f>+RESIDUOS!$H$8</f>
        <v>389190</v>
      </c>
      <c r="C27" s="39">
        <f>+RESIDUOS!$I$8</f>
        <v>507961</v>
      </c>
      <c r="D27" s="43">
        <f>+(C27-B27)/B27</f>
        <v>0.30517485033017294</v>
      </c>
      <c r="E27" s="4"/>
      <c r="F27" s="4"/>
      <c r="G27" s="4"/>
      <c r="H27" s="26" t="s">
        <v>243</v>
      </c>
      <c r="I27" s="54" t="str">
        <f>+$B$8</f>
        <v>ALTO</v>
      </c>
      <c r="J27" s="5"/>
      <c r="K27" s="5"/>
      <c r="L27" s="5"/>
    </row>
    <row r="28" spans="1:12" ht="15.75" customHeight="1">
      <c r="A28" s="47" t="s">
        <v>62</v>
      </c>
      <c r="B28" s="39" t="s">
        <v>416</v>
      </c>
      <c r="C28" s="39" t="s">
        <v>416</v>
      </c>
      <c r="D28" s="43"/>
      <c r="E28" s="4"/>
      <c r="F28" s="4"/>
      <c r="G28" s="4"/>
      <c r="H28" s="26"/>
      <c r="I28" s="65"/>
      <c r="J28" s="5"/>
      <c r="K28" s="5"/>
      <c r="L28" s="5"/>
    </row>
    <row r="29" spans="1:12" ht="38.25">
      <c r="A29" s="66" t="s">
        <v>290</v>
      </c>
      <c r="B29" s="39" t="s">
        <v>416</v>
      </c>
      <c r="C29" s="39" t="s">
        <v>416</v>
      </c>
      <c r="D29" s="43"/>
      <c r="E29" s="4"/>
      <c r="F29" s="4"/>
      <c r="G29" s="4"/>
      <c r="H29" s="26"/>
      <c r="I29" s="65"/>
      <c r="J29" s="5"/>
      <c r="K29" s="5"/>
      <c r="L29" s="5"/>
    </row>
    <row r="30" spans="1:12" ht="12.75">
      <c r="A30" s="5"/>
      <c r="B30" s="5"/>
      <c r="C30" s="5"/>
      <c r="D30" s="5"/>
      <c r="E30" s="5"/>
      <c r="F30" s="5"/>
      <c r="G30" s="5"/>
      <c r="H30" s="5"/>
      <c r="I30" s="5"/>
      <c r="J30" s="5"/>
      <c r="K30" s="5"/>
      <c r="L30" s="5"/>
    </row>
    <row r="31" spans="1:12" ht="12.75">
      <c r="A31" s="5"/>
      <c r="B31" s="5"/>
      <c r="C31" s="5"/>
      <c r="D31" s="5"/>
      <c r="E31" s="5"/>
      <c r="F31" s="5"/>
      <c r="G31" s="5"/>
      <c r="H31" s="5"/>
      <c r="I31" s="5"/>
      <c r="J31" s="5"/>
      <c r="K31" s="5"/>
      <c r="L31" s="5"/>
    </row>
    <row r="32" spans="1:12" ht="12.75">
      <c r="A32" s="5"/>
      <c r="B32" s="5"/>
      <c r="C32" s="5"/>
      <c r="D32" s="5"/>
      <c r="E32" s="5"/>
      <c r="F32" s="5"/>
      <c r="G32" s="5"/>
      <c r="H32" s="5"/>
      <c r="I32" s="5"/>
      <c r="J32" s="5"/>
      <c r="K32" s="5"/>
      <c r="L32" s="5"/>
    </row>
    <row r="33" spans="1:12" ht="12.75">
      <c r="A33" s="5"/>
      <c r="B33" s="5"/>
      <c r="C33" s="5"/>
      <c r="D33" s="5"/>
      <c r="E33" s="5"/>
      <c r="F33" s="5"/>
      <c r="G33" s="5"/>
      <c r="H33" s="5"/>
      <c r="I33" s="5"/>
      <c r="J33" s="5"/>
      <c r="K33" s="5"/>
      <c r="L33" s="5"/>
    </row>
    <row r="34" spans="1:12" ht="12.75">
      <c r="A34" s="5"/>
      <c r="B34" s="5"/>
      <c r="C34" s="5"/>
      <c r="D34" s="5"/>
      <c r="E34" s="5"/>
      <c r="F34" s="5"/>
      <c r="G34" s="5"/>
      <c r="H34" s="5"/>
      <c r="I34" s="5"/>
      <c r="J34" s="5"/>
      <c r="K34" s="5"/>
      <c r="L34" s="5"/>
    </row>
    <row r="35" spans="1:12" ht="12.75">
      <c r="A35" s="5"/>
      <c r="B35" s="5"/>
      <c r="C35" s="5"/>
      <c r="D35" s="5"/>
      <c r="E35" s="5"/>
      <c r="F35" s="5"/>
      <c r="G35" s="5"/>
      <c r="H35" s="5"/>
      <c r="I35" s="5"/>
      <c r="J35" s="5"/>
      <c r="K35" s="5"/>
      <c r="L35" s="5"/>
    </row>
    <row r="36" spans="1:12" ht="12.75">
      <c r="A36" s="5"/>
      <c r="B36" s="5"/>
      <c r="C36" s="5"/>
      <c r="D36" s="5"/>
      <c r="E36" s="5"/>
      <c r="F36" s="5"/>
      <c r="G36" s="5"/>
      <c r="H36" s="5"/>
      <c r="I36" s="5"/>
      <c r="J36" s="5"/>
      <c r="K36" s="5"/>
      <c r="L36" s="5"/>
    </row>
    <row r="37" spans="1:12" ht="12.75">
      <c r="A37" s="5"/>
      <c r="B37" s="5"/>
      <c r="C37" s="5"/>
      <c r="D37" s="5"/>
      <c r="E37" s="5"/>
      <c r="F37" s="5"/>
      <c r="G37" s="5"/>
      <c r="H37" s="5"/>
      <c r="I37" s="5"/>
      <c r="J37" s="5"/>
      <c r="K37" s="5"/>
      <c r="L37" s="5"/>
    </row>
    <row r="38" spans="1:12" ht="12.75">
      <c r="A38" s="5"/>
      <c r="B38" s="5"/>
      <c r="C38" s="5"/>
      <c r="D38" s="5"/>
      <c r="E38" s="5"/>
      <c r="F38" s="5"/>
      <c r="G38" s="5"/>
      <c r="H38" s="5"/>
      <c r="I38" s="5"/>
      <c r="J38" s="5"/>
      <c r="K38" s="5"/>
      <c r="L38" s="5"/>
    </row>
    <row r="39" spans="1:12" ht="12.75">
      <c r="A39" s="5"/>
      <c r="B39" s="5"/>
      <c r="C39" s="5"/>
      <c r="D39" s="5"/>
      <c r="E39" s="5"/>
      <c r="F39" s="5"/>
      <c r="G39" s="5"/>
      <c r="H39" s="5"/>
      <c r="I39" s="5"/>
      <c r="J39" s="5"/>
      <c r="K39" s="5"/>
      <c r="L39" s="5"/>
    </row>
    <row r="40" spans="1:12" ht="12.75">
      <c r="A40" s="5"/>
      <c r="B40" s="5"/>
      <c r="C40" s="5"/>
      <c r="D40" s="5"/>
      <c r="E40" s="5"/>
      <c r="F40" s="5"/>
      <c r="G40" s="5"/>
      <c r="H40" s="5"/>
      <c r="I40" s="5"/>
      <c r="J40" s="5"/>
      <c r="K40" s="5"/>
      <c r="L40" s="5"/>
    </row>
    <row r="41" spans="1:12" ht="12.75">
      <c r="A41" s="5"/>
      <c r="B41" s="5"/>
      <c r="C41" s="5"/>
      <c r="D41" s="5"/>
      <c r="E41" s="5"/>
      <c r="F41" s="5"/>
      <c r="G41" s="5"/>
      <c r="H41" s="5"/>
      <c r="I41" s="5"/>
      <c r="J41" s="5"/>
      <c r="K41" s="5"/>
      <c r="L41" s="5"/>
    </row>
    <row r="42" spans="1:12" ht="12.75">
      <c r="A42" s="5"/>
      <c r="B42" s="5"/>
      <c r="C42" s="5"/>
      <c r="D42" s="5"/>
      <c r="E42" s="5"/>
      <c r="F42" s="5"/>
      <c r="G42" s="5"/>
      <c r="H42" s="5"/>
      <c r="I42" s="5"/>
      <c r="J42" s="5"/>
      <c r="K42" s="5"/>
      <c r="L42" s="5"/>
    </row>
    <row r="43" spans="1:12" ht="12.75">
      <c r="A43" s="5"/>
      <c r="B43" s="5"/>
      <c r="C43" s="5"/>
      <c r="D43" s="5"/>
      <c r="E43" s="5"/>
      <c r="F43" s="5"/>
      <c r="G43" s="5"/>
      <c r="H43" s="5"/>
      <c r="I43" s="5"/>
      <c r="J43" s="5"/>
      <c r="K43" s="5"/>
      <c r="L43" s="5"/>
    </row>
    <row r="44" spans="1:12" ht="12.75">
      <c r="A44" s="5"/>
      <c r="B44" s="5"/>
      <c r="C44" s="5"/>
      <c r="D44" s="5"/>
      <c r="E44" s="5"/>
      <c r="F44" s="5"/>
      <c r="G44" s="5"/>
      <c r="H44" s="5"/>
      <c r="I44" s="5"/>
      <c r="J44" s="5"/>
      <c r="K44" s="5"/>
      <c r="L44" s="5"/>
    </row>
    <row r="45" spans="1:12" ht="12.75">
      <c r="A45" s="5"/>
      <c r="B45" s="5"/>
      <c r="C45" s="5"/>
      <c r="D45" s="5"/>
      <c r="E45" s="5"/>
      <c r="F45" s="5"/>
      <c r="G45" s="5"/>
      <c r="H45" s="5"/>
      <c r="I45" s="5"/>
      <c r="J45" s="5"/>
      <c r="K45" s="5"/>
      <c r="L45" s="5"/>
    </row>
    <row r="46" spans="1:12" ht="12.75">
      <c r="A46" s="5"/>
      <c r="B46" s="5"/>
      <c r="C46" s="5"/>
      <c r="D46" s="5"/>
      <c r="E46" s="5"/>
      <c r="F46" s="5"/>
      <c r="G46" s="5"/>
      <c r="H46" s="5"/>
      <c r="I46" s="5"/>
      <c r="J46" s="5"/>
      <c r="K46" s="5"/>
      <c r="L46" s="5"/>
    </row>
    <row r="47" spans="1:12" ht="12.75">
      <c r="A47" s="5"/>
      <c r="B47" s="5"/>
      <c r="C47" s="5"/>
      <c r="D47" s="5"/>
      <c r="E47" s="5"/>
      <c r="F47" s="5"/>
      <c r="G47" s="5"/>
      <c r="H47" s="5"/>
      <c r="I47" s="5"/>
      <c r="J47" s="5"/>
      <c r="K47" s="5"/>
      <c r="L47" s="5"/>
    </row>
    <row r="48" spans="1:12" ht="12.75">
      <c r="A48" s="5"/>
      <c r="B48" s="5"/>
      <c r="C48" s="5"/>
      <c r="D48" s="5"/>
      <c r="E48" s="5"/>
      <c r="F48" s="5"/>
      <c r="G48" s="5"/>
      <c r="H48" s="5"/>
      <c r="I48" s="5"/>
      <c r="J48" s="5"/>
      <c r="K48" s="5"/>
      <c r="L48" s="5"/>
    </row>
    <row r="49" spans="1:12" ht="12.75">
      <c r="A49" s="5"/>
      <c r="B49" s="5"/>
      <c r="C49" s="5"/>
      <c r="D49" s="5"/>
      <c r="E49" s="5"/>
      <c r="F49" s="5"/>
      <c r="G49" s="5"/>
      <c r="H49" s="5"/>
      <c r="I49" s="5"/>
      <c r="J49" s="5"/>
      <c r="K49" s="5"/>
      <c r="L49" s="5"/>
    </row>
    <row r="50" spans="1:12" ht="12.75">
      <c r="A50" s="5"/>
      <c r="B50" s="5"/>
      <c r="C50" s="5"/>
      <c r="D50" s="5"/>
      <c r="E50" s="5"/>
      <c r="F50" s="5"/>
      <c r="G50" s="5"/>
      <c r="H50" s="5"/>
      <c r="I50" s="5"/>
      <c r="J50" s="5"/>
      <c r="K50" s="5"/>
      <c r="L50" s="5"/>
    </row>
    <row r="51" spans="1:12" ht="12.75">
      <c r="A51" s="5"/>
      <c r="B51" s="5"/>
      <c r="C51" s="5"/>
      <c r="D51" s="5"/>
      <c r="E51" s="5"/>
      <c r="F51" s="5"/>
      <c r="G51" s="5"/>
      <c r="H51" s="5"/>
      <c r="I51" s="5"/>
      <c r="J51" s="5"/>
      <c r="K51" s="5"/>
      <c r="L51" s="5"/>
    </row>
    <row r="52" spans="1:12" ht="12.75">
      <c r="A52" s="5"/>
      <c r="B52" s="5"/>
      <c r="C52" s="5"/>
      <c r="D52" s="5"/>
      <c r="E52" s="5"/>
      <c r="F52" s="5"/>
      <c r="G52" s="5"/>
      <c r="H52" s="5"/>
      <c r="I52" s="5"/>
      <c r="J52" s="5"/>
      <c r="K52" s="5"/>
      <c r="L52" s="5"/>
    </row>
    <row r="53" spans="1:12" ht="12.75">
      <c r="A53" s="5"/>
      <c r="B53" s="5"/>
      <c r="C53" s="5"/>
      <c r="D53" s="5"/>
      <c r="E53" s="5"/>
      <c r="F53" s="5"/>
      <c r="G53" s="5"/>
      <c r="H53" s="5"/>
      <c r="I53" s="5"/>
      <c r="J53" s="5"/>
      <c r="K53" s="5"/>
      <c r="L53" s="5"/>
    </row>
  </sheetData>
  <sheetProtection/>
  <mergeCells count="11">
    <mergeCell ref="B11:E11"/>
    <mergeCell ref="F11:I11"/>
    <mergeCell ref="A10:I10"/>
    <mergeCell ref="B13:I13"/>
    <mergeCell ref="B17:I17"/>
    <mergeCell ref="A1:I1"/>
    <mergeCell ref="B26:I26"/>
    <mergeCell ref="B23:I23"/>
    <mergeCell ref="A5:B5"/>
    <mergeCell ref="A4:B4"/>
    <mergeCell ref="A11:A12"/>
  </mergeCells>
  <printOptions/>
  <pageMargins left="0.75" right="0.75" top="1" bottom="1" header="0" footer="0"/>
  <pageSetup horizontalDpi="600" verticalDpi="600" orientation="landscape" scale="95" r:id="rId1"/>
</worksheet>
</file>

<file path=xl/worksheets/sheet4.xml><?xml version="1.0" encoding="utf-8"?>
<worksheet xmlns="http://schemas.openxmlformats.org/spreadsheetml/2006/main" xmlns:r="http://schemas.openxmlformats.org/officeDocument/2006/relationships">
  <dimension ref="A1:E36"/>
  <sheetViews>
    <sheetView zoomScalePageLayoutView="0" workbookViewId="0" topLeftCell="A1">
      <selection activeCell="C24" sqref="C24"/>
    </sheetView>
  </sheetViews>
  <sheetFormatPr defaultColWidth="11.421875" defaultRowHeight="12.75"/>
  <cols>
    <col min="1" max="1" width="25.8515625" style="1" customWidth="1"/>
    <col min="2" max="2" width="23.8515625" style="1" customWidth="1"/>
    <col min="3" max="3" width="19.00390625" style="1" customWidth="1"/>
    <col min="4" max="4" width="11.421875" style="1" customWidth="1"/>
    <col min="5" max="5" width="61.8515625" style="1" customWidth="1"/>
    <col min="6" max="16384" width="11.421875" style="1" customWidth="1"/>
  </cols>
  <sheetData>
    <row r="1" spans="1:5" ht="13.5" thickBot="1">
      <c r="A1" s="5"/>
      <c r="B1" s="5"/>
      <c r="C1" s="5"/>
      <c r="D1" s="5"/>
      <c r="E1" s="5"/>
    </row>
    <row r="2" spans="1:5" ht="19.5" thickBot="1">
      <c r="A2" s="334" t="s">
        <v>378</v>
      </c>
      <c r="B2" s="335"/>
      <c r="C2" s="335"/>
      <c r="D2" s="335"/>
      <c r="E2" s="336"/>
    </row>
    <row r="3" spans="1:5" ht="13.5" thickBot="1">
      <c r="A3" s="5"/>
      <c r="B3" s="5"/>
      <c r="C3" s="5"/>
      <c r="D3" s="5"/>
      <c r="E3" s="5"/>
    </row>
    <row r="4" spans="1:5" ht="39" thickBot="1">
      <c r="A4" s="28" t="s">
        <v>379</v>
      </c>
      <c r="B4" s="28" t="s">
        <v>380</v>
      </c>
      <c r="C4" s="28" t="s">
        <v>381</v>
      </c>
      <c r="D4" s="28" t="s">
        <v>382</v>
      </c>
      <c r="E4" s="28" t="s">
        <v>383</v>
      </c>
    </row>
    <row r="5" spans="1:5" ht="38.25" customHeight="1">
      <c r="A5" s="24" t="s">
        <v>384</v>
      </c>
      <c r="B5" s="24" t="s">
        <v>386</v>
      </c>
      <c r="C5" s="24" t="s">
        <v>385</v>
      </c>
      <c r="D5" s="23" t="s">
        <v>395</v>
      </c>
      <c r="E5" s="24" t="s">
        <v>387</v>
      </c>
    </row>
    <row r="6" spans="1:5" ht="51">
      <c r="A6" s="24" t="s">
        <v>384</v>
      </c>
      <c r="B6" s="24" t="s">
        <v>6</v>
      </c>
      <c r="C6" s="24" t="s">
        <v>389</v>
      </c>
      <c r="D6" s="23" t="s">
        <v>416</v>
      </c>
      <c r="E6" s="24" t="s">
        <v>5</v>
      </c>
    </row>
    <row r="7" spans="1:5" ht="38.25">
      <c r="A7" s="24" t="s">
        <v>384</v>
      </c>
      <c r="B7" s="24" t="s">
        <v>51</v>
      </c>
      <c r="C7" s="24" t="s">
        <v>389</v>
      </c>
      <c r="D7" s="23" t="s">
        <v>52</v>
      </c>
      <c r="E7" s="24" t="s">
        <v>53</v>
      </c>
    </row>
    <row r="8" spans="1:5" ht="51">
      <c r="A8" s="24" t="s">
        <v>9</v>
      </c>
      <c r="B8" s="24" t="s">
        <v>7</v>
      </c>
      <c r="C8" s="24" t="s">
        <v>389</v>
      </c>
      <c r="D8" s="23" t="s">
        <v>416</v>
      </c>
      <c r="E8" s="24" t="s">
        <v>8</v>
      </c>
    </row>
    <row r="9" spans="1:5" ht="38.25" customHeight="1">
      <c r="A9" s="24" t="s">
        <v>401</v>
      </c>
      <c r="B9" s="24" t="s">
        <v>393</v>
      </c>
      <c r="C9" s="24" t="s">
        <v>389</v>
      </c>
      <c r="D9" s="23" t="s">
        <v>398</v>
      </c>
      <c r="E9" s="24" t="s">
        <v>394</v>
      </c>
    </row>
    <row r="10" spans="1:5" ht="38.25" customHeight="1">
      <c r="A10" s="24" t="s">
        <v>401</v>
      </c>
      <c r="B10" s="24" t="s">
        <v>193</v>
      </c>
      <c r="C10" s="24" t="s">
        <v>389</v>
      </c>
      <c r="D10" s="23" t="s">
        <v>195</v>
      </c>
      <c r="E10" s="24" t="s">
        <v>194</v>
      </c>
    </row>
    <row r="11" spans="1:5" ht="25.5">
      <c r="A11" s="24" t="s">
        <v>401</v>
      </c>
      <c r="B11" s="24" t="s">
        <v>390</v>
      </c>
      <c r="C11" s="24" t="s">
        <v>389</v>
      </c>
      <c r="D11" s="23" t="s">
        <v>399</v>
      </c>
      <c r="E11" s="24" t="s">
        <v>391</v>
      </c>
    </row>
    <row r="12" spans="1:5" ht="102">
      <c r="A12" s="24" t="s">
        <v>401</v>
      </c>
      <c r="B12" s="24" t="s">
        <v>388</v>
      </c>
      <c r="C12" s="24" t="s">
        <v>389</v>
      </c>
      <c r="D12" s="23" t="s">
        <v>397</v>
      </c>
      <c r="E12" s="24" t="s">
        <v>392</v>
      </c>
    </row>
    <row r="13" spans="1:5" ht="33" customHeight="1">
      <c r="A13" s="24" t="s">
        <v>401</v>
      </c>
      <c r="B13" s="24" t="s">
        <v>1</v>
      </c>
      <c r="C13" s="24" t="s">
        <v>389</v>
      </c>
      <c r="D13" s="23" t="s">
        <v>192</v>
      </c>
      <c r="E13" s="24" t="s">
        <v>2</v>
      </c>
    </row>
    <row r="14" spans="1:5" ht="51">
      <c r="A14" s="24" t="s">
        <v>401</v>
      </c>
      <c r="B14" s="24" t="s">
        <v>17</v>
      </c>
      <c r="C14" s="24" t="s">
        <v>389</v>
      </c>
      <c r="D14" s="23" t="s">
        <v>18</v>
      </c>
      <c r="E14" s="24" t="s">
        <v>19</v>
      </c>
    </row>
    <row r="15" spans="1:5" ht="12.75">
      <c r="A15" s="24" t="s">
        <v>400</v>
      </c>
      <c r="B15" s="24" t="s">
        <v>1</v>
      </c>
      <c r="C15" s="24" t="s">
        <v>389</v>
      </c>
      <c r="D15" s="23" t="s">
        <v>196</v>
      </c>
      <c r="E15" s="24" t="s">
        <v>2</v>
      </c>
    </row>
    <row r="16" spans="1:5" ht="27.75" customHeight="1">
      <c r="A16" s="24" t="s">
        <v>400</v>
      </c>
      <c r="B16" s="24" t="s">
        <v>390</v>
      </c>
      <c r="C16" s="24" t="s">
        <v>389</v>
      </c>
      <c r="D16" s="23" t="s">
        <v>399</v>
      </c>
      <c r="E16" s="24" t="s">
        <v>391</v>
      </c>
    </row>
    <row r="17" spans="1:5" ht="38.25">
      <c r="A17" s="24" t="s">
        <v>400</v>
      </c>
      <c r="B17" s="24" t="s">
        <v>405</v>
      </c>
      <c r="C17" s="24" t="s">
        <v>389</v>
      </c>
      <c r="D17" s="23" t="s">
        <v>396</v>
      </c>
      <c r="E17" s="24" t="s">
        <v>406</v>
      </c>
    </row>
    <row r="18" spans="1:5" ht="63.75">
      <c r="A18" s="24" t="s">
        <v>400</v>
      </c>
      <c r="B18" s="24" t="s">
        <v>407</v>
      </c>
      <c r="C18" s="24" t="s">
        <v>389</v>
      </c>
      <c r="D18" s="23" t="s">
        <v>408</v>
      </c>
      <c r="E18" s="24" t="s">
        <v>409</v>
      </c>
    </row>
    <row r="19" spans="1:5" ht="63.75">
      <c r="A19" s="24" t="s">
        <v>400</v>
      </c>
      <c r="B19" s="24" t="s">
        <v>421</v>
      </c>
      <c r="C19" s="24" t="s">
        <v>389</v>
      </c>
      <c r="D19" s="23" t="s">
        <v>397</v>
      </c>
      <c r="E19" s="24" t="s">
        <v>422</v>
      </c>
    </row>
    <row r="20" spans="1:5" ht="64.5" customHeight="1">
      <c r="A20" s="24" t="s">
        <v>400</v>
      </c>
      <c r="B20" s="24" t="s">
        <v>423</v>
      </c>
      <c r="C20" s="24" t="s">
        <v>389</v>
      </c>
      <c r="D20" s="23" t="s">
        <v>396</v>
      </c>
      <c r="E20" s="24" t="s">
        <v>424</v>
      </c>
    </row>
    <row r="21" spans="1:5" ht="140.25">
      <c r="A21" s="24" t="s">
        <v>400</v>
      </c>
      <c r="B21" s="24" t="s">
        <v>423</v>
      </c>
      <c r="C21" s="24" t="s">
        <v>389</v>
      </c>
      <c r="D21" s="23" t="s">
        <v>399</v>
      </c>
      <c r="E21" s="24" t="s">
        <v>425</v>
      </c>
    </row>
    <row r="22" spans="1:5" ht="35.25" customHeight="1">
      <c r="A22" s="24" t="s">
        <v>400</v>
      </c>
      <c r="B22" s="24" t="s">
        <v>201</v>
      </c>
      <c r="C22" s="24" t="s">
        <v>202</v>
      </c>
      <c r="D22" s="23" t="s">
        <v>416</v>
      </c>
      <c r="E22" s="24" t="s">
        <v>200</v>
      </c>
    </row>
    <row r="23" spans="1:5" ht="21" customHeight="1">
      <c r="A23" s="24" t="s">
        <v>404</v>
      </c>
      <c r="B23" s="24" t="s">
        <v>390</v>
      </c>
      <c r="C23" s="24" t="s">
        <v>389</v>
      </c>
      <c r="D23" s="23" t="s">
        <v>402</v>
      </c>
      <c r="E23" s="24" t="s">
        <v>403</v>
      </c>
    </row>
    <row r="24" spans="1:5" ht="21" customHeight="1">
      <c r="A24" s="24" t="s">
        <v>404</v>
      </c>
      <c r="B24" s="24" t="s">
        <v>1</v>
      </c>
      <c r="C24" s="24" t="s">
        <v>389</v>
      </c>
      <c r="D24" s="23" t="s">
        <v>3</v>
      </c>
      <c r="E24" s="24" t="s">
        <v>4</v>
      </c>
    </row>
    <row r="25" spans="1:5" ht="38.25">
      <c r="A25" s="24" t="s">
        <v>404</v>
      </c>
      <c r="B25" s="24" t="s">
        <v>14</v>
      </c>
      <c r="C25" s="24" t="s">
        <v>389</v>
      </c>
      <c r="D25" s="23" t="s">
        <v>15</v>
      </c>
      <c r="E25" s="24" t="s">
        <v>16</v>
      </c>
    </row>
    <row r="26" spans="1:5" ht="89.25">
      <c r="A26" s="24" t="s">
        <v>404</v>
      </c>
      <c r="B26" s="24" t="s">
        <v>426</v>
      </c>
      <c r="C26" s="24" t="s">
        <v>389</v>
      </c>
      <c r="D26" s="23" t="s">
        <v>396</v>
      </c>
      <c r="E26" s="24" t="s">
        <v>0</v>
      </c>
    </row>
    <row r="27" spans="1:5" ht="25.5">
      <c r="A27" s="24" t="s">
        <v>404</v>
      </c>
      <c r="B27" s="24" t="s">
        <v>186</v>
      </c>
      <c r="C27" s="24" t="s">
        <v>389</v>
      </c>
      <c r="D27" s="23" t="s">
        <v>187</v>
      </c>
      <c r="E27" s="24" t="s">
        <v>188</v>
      </c>
    </row>
    <row r="28" spans="1:5" ht="25.5">
      <c r="A28" s="24" t="s">
        <v>404</v>
      </c>
      <c r="B28" s="24" t="s">
        <v>189</v>
      </c>
      <c r="C28" s="24" t="s">
        <v>389</v>
      </c>
      <c r="D28" s="23" t="s">
        <v>190</v>
      </c>
      <c r="E28" s="24" t="s">
        <v>191</v>
      </c>
    </row>
    <row r="29" spans="1:5" ht="38.25">
      <c r="A29" s="24" t="s">
        <v>404</v>
      </c>
      <c r="B29" s="24" t="s">
        <v>22</v>
      </c>
      <c r="C29" s="24" t="s">
        <v>389</v>
      </c>
      <c r="D29" s="23" t="s">
        <v>416</v>
      </c>
      <c r="E29" s="24" t="s">
        <v>23</v>
      </c>
    </row>
    <row r="30" spans="1:5" ht="89.25">
      <c r="A30" s="24" t="s">
        <v>412</v>
      </c>
      <c r="B30" s="24" t="s">
        <v>413</v>
      </c>
      <c r="C30" s="24" t="s">
        <v>389</v>
      </c>
      <c r="D30" s="23" t="s">
        <v>411</v>
      </c>
      <c r="E30" s="24" t="s">
        <v>410</v>
      </c>
    </row>
    <row r="31" spans="1:5" ht="21" customHeight="1">
      <c r="A31" s="24" t="s">
        <v>412</v>
      </c>
      <c r="B31" s="24" t="s">
        <v>10</v>
      </c>
      <c r="C31" s="24" t="s">
        <v>389</v>
      </c>
      <c r="D31" s="23" t="s">
        <v>11</v>
      </c>
      <c r="E31" s="24" t="s">
        <v>12</v>
      </c>
    </row>
    <row r="32" spans="1:5" ht="21" customHeight="1">
      <c r="A32" s="24" t="s">
        <v>412</v>
      </c>
      <c r="B32" s="24" t="s">
        <v>413</v>
      </c>
      <c r="C32" s="24" t="s">
        <v>389</v>
      </c>
      <c r="D32" s="23" t="s">
        <v>411</v>
      </c>
      <c r="E32" s="24" t="s">
        <v>21</v>
      </c>
    </row>
    <row r="33" spans="1:5" ht="25.5">
      <c r="A33" s="24" t="s">
        <v>412</v>
      </c>
      <c r="B33" s="24" t="s">
        <v>13</v>
      </c>
      <c r="C33" s="24" t="s">
        <v>389</v>
      </c>
      <c r="D33" s="23" t="s">
        <v>416</v>
      </c>
      <c r="E33" s="24" t="s">
        <v>20</v>
      </c>
    </row>
    <row r="34" spans="1:5" ht="51">
      <c r="A34" s="24" t="s">
        <v>412</v>
      </c>
      <c r="B34" s="24" t="s">
        <v>414</v>
      </c>
      <c r="C34" s="24" t="s">
        <v>389</v>
      </c>
      <c r="D34" s="23" t="s">
        <v>416</v>
      </c>
      <c r="E34" s="24" t="s">
        <v>415</v>
      </c>
    </row>
    <row r="35" spans="1:5" ht="12.75">
      <c r="A35" s="24" t="s">
        <v>418</v>
      </c>
      <c r="B35" s="24" t="s">
        <v>417</v>
      </c>
      <c r="C35" s="24" t="s">
        <v>389</v>
      </c>
      <c r="D35" s="23" t="s">
        <v>419</v>
      </c>
      <c r="E35" s="24" t="s">
        <v>420</v>
      </c>
    </row>
    <row r="36" spans="1:5" ht="38.25">
      <c r="A36" s="24" t="s">
        <v>418</v>
      </c>
      <c r="B36" s="24" t="s">
        <v>14</v>
      </c>
      <c r="C36" s="24" t="s">
        <v>389</v>
      </c>
      <c r="D36" s="23" t="s">
        <v>15</v>
      </c>
      <c r="E36" s="24" t="s">
        <v>16</v>
      </c>
    </row>
  </sheetData>
  <sheetProtection/>
  <mergeCells count="1">
    <mergeCell ref="A2:E2"/>
  </mergeCells>
  <printOptions/>
  <pageMargins left="0.75" right="0.75" top="1" bottom="1"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40"/>
  </sheetPr>
  <dimension ref="A1:I12"/>
  <sheetViews>
    <sheetView zoomScalePageLayoutView="0" workbookViewId="0" topLeftCell="A1">
      <selection activeCell="G7" sqref="G7"/>
    </sheetView>
  </sheetViews>
  <sheetFormatPr defaultColWidth="11.421875" defaultRowHeight="12.75"/>
  <cols>
    <col min="1" max="2" width="11.421875" style="5" customWidth="1"/>
    <col min="3" max="3" width="14.421875" style="5" customWidth="1"/>
    <col min="4" max="4" width="15.8515625" style="5" customWidth="1"/>
    <col min="5" max="5" width="11.421875" style="5" customWidth="1"/>
    <col min="6" max="7" width="16.00390625" style="5" customWidth="1"/>
    <col min="8" max="8" width="13.8515625" style="5" customWidth="1"/>
    <col min="9" max="9" width="13.57421875" style="5" bestFit="1" customWidth="1"/>
    <col min="10" max="16384" width="11.421875" style="5" customWidth="1"/>
  </cols>
  <sheetData>
    <row r="1" spans="1:9" ht="15.75">
      <c r="A1" s="259" t="s">
        <v>209</v>
      </c>
      <c r="B1" s="259"/>
      <c r="C1" s="259"/>
      <c r="D1" s="259"/>
      <c r="E1" s="259"/>
      <c r="F1" s="259"/>
      <c r="G1" s="259"/>
      <c r="H1" s="259"/>
      <c r="I1" s="259"/>
    </row>
    <row r="3" ht="13.5" thickBot="1"/>
    <row r="4" spans="1:9" ht="19.5" thickBot="1">
      <c r="A4" s="337" t="s">
        <v>80</v>
      </c>
      <c r="B4" s="338"/>
      <c r="C4" s="338"/>
      <c r="D4" s="338"/>
      <c r="E4" s="338"/>
      <c r="F4" s="338"/>
      <c r="G4" s="338"/>
      <c r="H4" s="338"/>
      <c r="I4" s="339"/>
    </row>
    <row r="5" spans="1:9" ht="51" customHeight="1" thickBot="1">
      <c r="A5" s="340" t="s">
        <v>81</v>
      </c>
      <c r="B5" s="341"/>
      <c r="C5" s="340" t="s">
        <v>83</v>
      </c>
      <c r="D5" s="342"/>
      <c r="E5" s="343" t="s">
        <v>108</v>
      </c>
      <c r="F5" s="340" t="s">
        <v>82</v>
      </c>
      <c r="G5" s="341"/>
      <c r="H5" s="340" t="s">
        <v>84</v>
      </c>
      <c r="I5" s="341"/>
    </row>
    <row r="6" spans="1:9" ht="23.25" customHeight="1" thickBot="1">
      <c r="A6" s="67">
        <v>2008</v>
      </c>
      <c r="B6" s="67">
        <v>2009</v>
      </c>
      <c r="C6" s="67">
        <v>2008</v>
      </c>
      <c r="D6" s="67">
        <v>2009</v>
      </c>
      <c r="E6" s="344"/>
      <c r="F6" s="67">
        <v>2008</v>
      </c>
      <c r="G6" s="67">
        <v>2009</v>
      </c>
      <c r="H6" s="67">
        <v>2008</v>
      </c>
      <c r="I6" s="67">
        <v>2009</v>
      </c>
    </row>
    <row r="7" spans="1:9" ht="19.5" customHeight="1">
      <c r="A7" s="59">
        <f>272+190+254+214+220+183</f>
        <v>1333</v>
      </c>
      <c r="B7" s="59">
        <f>209+249+225+254+281+249</f>
        <v>1467</v>
      </c>
      <c r="C7" s="60">
        <f>594048+420267+557575+456466+468870+380359</f>
        <v>2877585</v>
      </c>
      <c r="D7" s="60">
        <f>461031+562204+510279+574371+634043+563321</f>
        <v>3305249</v>
      </c>
      <c r="E7" s="59">
        <f>142+30+50</f>
        <v>222</v>
      </c>
      <c r="F7" s="61">
        <f>A7/$E$7</f>
        <v>6.004504504504505</v>
      </c>
      <c r="G7" s="61">
        <f>B7/$E$7</f>
        <v>6.608108108108108</v>
      </c>
      <c r="H7" s="94">
        <f>C7/$E$7</f>
        <v>12962.094594594595</v>
      </c>
      <c r="I7" s="94">
        <f>D7/$E$7</f>
        <v>14888.509009009009</v>
      </c>
    </row>
    <row r="8" spans="1:9" ht="23.25" customHeight="1" thickBot="1">
      <c r="A8" s="63"/>
      <c r="B8" s="63"/>
      <c r="C8" s="63"/>
      <c r="D8" s="63"/>
      <c r="E8" s="63"/>
      <c r="F8" s="63"/>
      <c r="G8" s="63"/>
      <c r="H8" s="63"/>
      <c r="I8" s="63"/>
    </row>
    <row r="9" spans="1:9" ht="25.5" customHeight="1" thickBot="1">
      <c r="A9" s="337" t="s">
        <v>105</v>
      </c>
      <c r="B9" s="338"/>
      <c r="C9" s="338"/>
      <c r="D9" s="338"/>
      <c r="E9" s="338"/>
      <c r="F9" s="338"/>
      <c r="G9" s="338"/>
      <c r="H9" s="338"/>
      <c r="I9" s="339"/>
    </row>
    <row r="10" spans="1:9" ht="28.5" customHeight="1" thickBot="1">
      <c r="A10" s="340" t="s">
        <v>106</v>
      </c>
      <c r="B10" s="341"/>
      <c r="C10" s="340" t="s">
        <v>107</v>
      </c>
      <c r="D10" s="342"/>
      <c r="E10" s="343" t="s">
        <v>108</v>
      </c>
      <c r="F10" s="340" t="s">
        <v>82</v>
      </c>
      <c r="G10" s="341"/>
      <c r="H10" s="340" t="s">
        <v>84</v>
      </c>
      <c r="I10" s="341"/>
    </row>
    <row r="11" spans="1:9" ht="26.25" customHeight="1" thickBot="1">
      <c r="A11" s="67">
        <v>2008</v>
      </c>
      <c r="B11" s="67">
        <v>2009</v>
      </c>
      <c r="C11" s="67">
        <v>2008</v>
      </c>
      <c r="D11" s="67">
        <v>2009</v>
      </c>
      <c r="E11" s="344"/>
      <c r="F11" s="93">
        <v>2008</v>
      </c>
      <c r="G11" s="93">
        <v>2009</v>
      </c>
      <c r="H11" s="93">
        <v>2008</v>
      </c>
      <c r="I11" s="93">
        <v>2009</v>
      </c>
    </row>
    <row r="12" spans="1:9" ht="34.5" customHeight="1">
      <c r="A12" s="59">
        <f>272+190+254+214+220+183</f>
        <v>1333</v>
      </c>
      <c r="B12" s="59">
        <f>209+249+225+254+281+249</f>
        <v>1467</v>
      </c>
      <c r="C12" s="92">
        <f>362722+256231+340372+278455+285974+231875</f>
        <v>1755629</v>
      </c>
      <c r="D12" s="92">
        <f>281209+343170+311348+350623+387189+349711</f>
        <v>2023250</v>
      </c>
      <c r="E12" s="59">
        <f>142+30+50</f>
        <v>222</v>
      </c>
      <c r="F12" s="95">
        <f>A12/$E$12</f>
        <v>6.004504504504505</v>
      </c>
      <c r="G12" s="95">
        <f>B12/$E$12</f>
        <v>6.608108108108108</v>
      </c>
      <c r="H12" s="96">
        <f>C12/$E$12</f>
        <v>7908.238738738739</v>
      </c>
      <c r="I12" s="96">
        <f>D12/$E$12</f>
        <v>9113.738738738739</v>
      </c>
    </row>
  </sheetData>
  <sheetProtection/>
  <mergeCells count="13">
    <mergeCell ref="A5:B5"/>
    <mergeCell ref="C5:D5"/>
    <mergeCell ref="F5:G5"/>
    <mergeCell ref="A1:I1"/>
    <mergeCell ref="H5:I5"/>
    <mergeCell ref="A4:I4"/>
    <mergeCell ref="E5:E6"/>
    <mergeCell ref="A9:I9"/>
    <mergeCell ref="A10:B10"/>
    <mergeCell ref="C10:D10"/>
    <mergeCell ref="E10:E11"/>
    <mergeCell ref="F10:G10"/>
    <mergeCell ref="H10:I10"/>
  </mergeCells>
  <printOptions/>
  <pageMargins left="0.75" right="0.75" top="1" bottom="1" header="0" footer="0"/>
  <pageSetup horizontalDpi="600" verticalDpi="600" orientation="landscape" scale="95" r:id="rId1"/>
</worksheet>
</file>

<file path=xl/worksheets/sheet6.xml><?xml version="1.0" encoding="utf-8"?>
<worksheet xmlns="http://schemas.openxmlformats.org/spreadsheetml/2006/main" xmlns:r="http://schemas.openxmlformats.org/officeDocument/2006/relationships">
  <sheetPr>
    <tabColor indexed="13"/>
  </sheetPr>
  <dimension ref="A1:M63"/>
  <sheetViews>
    <sheetView zoomScalePageLayoutView="0" workbookViewId="0" topLeftCell="A1">
      <selection activeCell="I15" sqref="I15"/>
    </sheetView>
  </sheetViews>
  <sheetFormatPr defaultColWidth="11.421875" defaultRowHeight="12.75"/>
  <cols>
    <col min="1" max="1" width="13.140625" style="5" customWidth="1"/>
    <col min="2" max="2" width="11.421875" style="5" customWidth="1"/>
    <col min="3" max="3" width="13.8515625" style="5" customWidth="1"/>
    <col min="4" max="4" width="14.57421875" style="5" bestFit="1" customWidth="1"/>
    <col min="5" max="5" width="14.140625" style="5" customWidth="1"/>
    <col min="6" max="6" width="12.421875" style="5" customWidth="1"/>
    <col min="7" max="7" width="16.00390625" style="5" customWidth="1"/>
    <col min="8" max="8" width="13.8515625" style="5" customWidth="1"/>
    <col min="9" max="9" width="13.57421875" style="5" bestFit="1" customWidth="1"/>
    <col min="10" max="10" width="40.8515625" style="5" customWidth="1"/>
    <col min="11" max="16384" width="11.421875" style="5" customWidth="1"/>
  </cols>
  <sheetData>
    <row r="1" spans="1:9" ht="15.75">
      <c r="A1" s="259" t="s">
        <v>210</v>
      </c>
      <c r="B1" s="259"/>
      <c r="C1" s="259"/>
      <c r="D1" s="259"/>
      <c r="E1" s="259"/>
      <c r="F1" s="259"/>
      <c r="G1" s="259"/>
      <c r="H1" s="259"/>
      <c r="I1" s="259"/>
    </row>
    <row r="2" ht="12.75"/>
    <row r="3" ht="13.5" thickBot="1"/>
    <row r="4" spans="1:9" ht="19.5" thickBot="1">
      <c r="A4" s="345" t="s">
        <v>88</v>
      </c>
      <c r="B4" s="346"/>
      <c r="C4" s="346"/>
      <c r="D4" s="346"/>
      <c r="E4" s="346"/>
      <c r="F4" s="346"/>
      <c r="G4" s="346"/>
      <c r="H4" s="346"/>
      <c r="I4" s="347"/>
    </row>
    <row r="5" spans="1:9" ht="51" customHeight="1" thickBot="1">
      <c r="A5" s="350" t="s">
        <v>89</v>
      </c>
      <c r="B5" s="351"/>
      <c r="C5" s="350" t="s">
        <v>90</v>
      </c>
      <c r="D5" s="352"/>
      <c r="E5" s="348" t="s">
        <v>91</v>
      </c>
      <c r="F5" s="350" t="s">
        <v>109</v>
      </c>
      <c r="G5" s="351"/>
      <c r="H5" s="350" t="s">
        <v>110</v>
      </c>
      <c r="I5" s="351"/>
    </row>
    <row r="6" spans="1:9" ht="13.5" thickBot="1">
      <c r="A6" s="67">
        <v>2008</v>
      </c>
      <c r="B6" s="67">
        <v>2009</v>
      </c>
      <c r="C6" s="67">
        <v>2008</v>
      </c>
      <c r="D6" s="67">
        <v>2009</v>
      </c>
      <c r="E6" s="349"/>
      <c r="F6" s="67">
        <v>2008</v>
      </c>
      <c r="G6" s="67">
        <v>2009</v>
      </c>
      <c r="H6" s="67">
        <v>2008</v>
      </c>
      <c r="I6" s="67">
        <v>2009</v>
      </c>
    </row>
    <row r="7" spans="1:9" ht="12.75">
      <c r="A7" s="59">
        <f>24510+23370+27360+25080+25650+26790+26220+26790+29070+26220+29070+22800</f>
        <v>312930</v>
      </c>
      <c r="B7" s="59">
        <f>22800+25650+24510+25650+26220+25650+23370+28500+25650+28500+26790+24510</f>
        <v>307800</v>
      </c>
      <c r="C7" s="60">
        <f>4909650+4713402+5771822+5514598+5697222+5922430+5891270+6134390+6656460+6656460+6051650+6685140</f>
        <v>70604494</v>
      </c>
      <c r="D7" s="60">
        <f>5332340+5980800+5829290+6222430+6478660+6473810+5957350+7337700+6603930+7337700+6883370+6062290</f>
        <v>76499670</v>
      </c>
      <c r="E7" s="59"/>
      <c r="F7" s="61"/>
      <c r="G7" s="61"/>
      <c r="H7" s="62"/>
      <c r="I7" s="62"/>
    </row>
    <row r="8" spans="1:9" ht="12.75">
      <c r="A8" s="63"/>
      <c r="B8" s="63"/>
      <c r="C8" s="63"/>
      <c r="D8" s="63"/>
      <c r="E8" s="63"/>
      <c r="F8" s="63"/>
      <c r="G8" s="63"/>
      <c r="H8" s="63"/>
      <c r="I8" s="63"/>
    </row>
    <row r="9" spans="1:9" ht="13.5" thickBot="1">
      <c r="A9" s="68"/>
      <c r="B9" s="68"/>
      <c r="C9" s="68"/>
      <c r="D9" s="68"/>
      <c r="E9" s="68"/>
      <c r="F9" s="68"/>
      <c r="G9" s="68"/>
      <c r="H9" s="68"/>
      <c r="I9" s="68"/>
    </row>
    <row r="10" spans="1:9" ht="21.75" customHeight="1" thickBot="1">
      <c r="A10" s="68"/>
      <c r="B10" s="68"/>
      <c r="C10" s="357" t="s">
        <v>148</v>
      </c>
      <c r="D10" s="358"/>
      <c r="E10" s="358"/>
      <c r="F10" s="358"/>
      <c r="G10" s="359"/>
      <c r="H10" s="68"/>
      <c r="I10" s="68"/>
    </row>
    <row r="11" spans="1:9" ht="13.5" thickBot="1">
      <c r="A11" s="68"/>
      <c r="B11" s="68"/>
      <c r="C11" s="363" t="s">
        <v>164</v>
      </c>
      <c r="D11" s="365" t="s">
        <v>149</v>
      </c>
      <c r="E11" s="360" t="s">
        <v>150</v>
      </c>
      <c r="F11" s="361"/>
      <c r="G11" s="362"/>
      <c r="H11" s="68"/>
      <c r="I11" s="68"/>
    </row>
    <row r="12" spans="1:9" ht="13.5" thickBot="1">
      <c r="A12" s="68"/>
      <c r="B12" s="68"/>
      <c r="C12" s="364"/>
      <c r="D12" s="366"/>
      <c r="E12" s="167" t="s">
        <v>151</v>
      </c>
      <c r="F12" s="167" t="s">
        <v>152</v>
      </c>
      <c r="G12" s="167" t="s">
        <v>153</v>
      </c>
      <c r="H12" s="68"/>
      <c r="I12" s="68"/>
    </row>
    <row r="13" spans="1:9" ht="24.75" thickBot="1">
      <c r="A13" s="68"/>
      <c r="B13" s="68"/>
      <c r="C13" s="367">
        <v>1997</v>
      </c>
      <c r="D13" s="163" t="s">
        <v>154</v>
      </c>
      <c r="E13" s="163" t="s">
        <v>155</v>
      </c>
      <c r="F13" s="163" t="s">
        <v>145</v>
      </c>
      <c r="G13" s="163" t="s">
        <v>146</v>
      </c>
      <c r="H13" s="68"/>
      <c r="I13" s="68"/>
    </row>
    <row r="14" spans="1:9" ht="24.75" thickBot="1">
      <c r="A14" s="68"/>
      <c r="B14" s="68"/>
      <c r="C14" s="368"/>
      <c r="D14" s="163" t="s">
        <v>156</v>
      </c>
      <c r="E14" s="163" t="s">
        <v>157</v>
      </c>
      <c r="F14" s="163" t="s">
        <v>158</v>
      </c>
      <c r="G14" s="163" t="s">
        <v>159</v>
      </c>
      <c r="H14" s="68"/>
      <c r="I14" s="68"/>
    </row>
    <row r="15" spans="1:9" ht="24.75" thickBot="1">
      <c r="A15" s="68"/>
      <c r="B15" s="68"/>
      <c r="C15" s="368"/>
      <c r="D15" s="164" t="s">
        <v>160</v>
      </c>
      <c r="E15" s="164" t="s">
        <v>161</v>
      </c>
      <c r="F15" s="165" t="s">
        <v>162</v>
      </c>
      <c r="G15" s="166"/>
      <c r="H15" s="68"/>
      <c r="I15" s="68"/>
    </row>
    <row r="16" spans="1:9" ht="48">
      <c r="A16" s="68"/>
      <c r="B16" s="68"/>
      <c r="C16" s="160" t="s">
        <v>163</v>
      </c>
      <c r="D16" s="156"/>
      <c r="E16" s="156"/>
      <c r="F16" s="156"/>
      <c r="G16" s="157"/>
      <c r="H16" s="68"/>
      <c r="I16" s="68"/>
    </row>
    <row r="17" spans="1:9" ht="12.75">
      <c r="A17" s="68"/>
      <c r="B17" s="68"/>
      <c r="C17" s="161" t="s">
        <v>147</v>
      </c>
      <c r="D17" s="158"/>
      <c r="E17" s="158"/>
      <c r="F17" s="158"/>
      <c r="G17" s="159"/>
      <c r="H17" s="68"/>
      <c r="I17" s="68"/>
    </row>
    <row r="18" spans="1:9" ht="13.5" thickBot="1">
      <c r="A18" s="68"/>
      <c r="B18" s="68"/>
      <c r="C18" s="162"/>
      <c r="D18" s="154"/>
      <c r="E18" s="154"/>
      <c r="F18" s="154"/>
      <c r="G18" s="155"/>
      <c r="H18" s="68"/>
      <c r="I18" s="68"/>
    </row>
    <row r="19" spans="1:9" ht="12.75">
      <c r="A19" s="68"/>
      <c r="B19" s="68"/>
      <c r="C19" s="68"/>
      <c r="D19" s="68"/>
      <c r="E19" s="68"/>
      <c r="F19" s="68"/>
      <c r="G19" s="68"/>
      <c r="H19" s="68"/>
      <c r="I19" s="68"/>
    </row>
    <row r="20" spans="1:9" ht="12.75">
      <c r="A20" s="68"/>
      <c r="B20" s="68"/>
      <c r="C20" s="68"/>
      <c r="D20" s="68"/>
      <c r="E20" s="68"/>
      <c r="F20" s="68"/>
      <c r="G20" s="68"/>
      <c r="H20" s="68"/>
      <c r="I20" s="68"/>
    </row>
    <row r="21" spans="1:9" ht="19.5" thickBot="1">
      <c r="A21" s="68"/>
      <c r="B21" s="68"/>
      <c r="C21" s="68"/>
      <c r="D21" s="183"/>
      <c r="E21" s="68"/>
      <c r="F21" s="68"/>
      <c r="G21" s="68"/>
      <c r="H21" s="68"/>
      <c r="I21" s="68"/>
    </row>
    <row r="22" spans="1:9" ht="19.5" thickBot="1">
      <c r="A22" s="175" t="s">
        <v>92</v>
      </c>
      <c r="B22" s="176"/>
      <c r="C22" s="176"/>
      <c r="D22" s="178"/>
      <c r="E22" s="176"/>
      <c r="F22" s="176"/>
      <c r="G22" s="176"/>
      <c r="H22" s="177"/>
      <c r="I22" s="152"/>
    </row>
    <row r="23" spans="1:8" ht="26.25" customHeight="1" thickBot="1">
      <c r="A23" s="179" t="s">
        <v>143</v>
      </c>
      <c r="B23" s="179"/>
      <c r="C23" s="179"/>
      <c r="D23" s="179"/>
      <c r="E23" s="350" t="s">
        <v>144</v>
      </c>
      <c r="F23" s="351"/>
      <c r="G23" s="350" t="s">
        <v>93</v>
      </c>
      <c r="H23" s="351"/>
    </row>
    <row r="24" spans="1:8" ht="18" customHeight="1" thickBot="1">
      <c r="A24" s="103" t="s">
        <v>116</v>
      </c>
      <c r="B24" s="103" t="s">
        <v>117</v>
      </c>
      <c r="C24" s="67">
        <v>2008</v>
      </c>
      <c r="D24" s="67">
        <v>2009</v>
      </c>
      <c r="E24" s="67">
        <v>2008</v>
      </c>
      <c r="F24" s="67">
        <v>2009</v>
      </c>
      <c r="G24" s="67">
        <v>2008</v>
      </c>
      <c r="H24" s="67">
        <v>2009</v>
      </c>
    </row>
    <row r="25" spans="1:8" ht="12.75">
      <c r="A25" s="104" t="s">
        <v>118</v>
      </c>
      <c r="B25" s="107" t="s">
        <v>119</v>
      </c>
      <c r="C25" s="61">
        <v>2372.1208880406</v>
      </c>
      <c r="D25" s="61">
        <v>1893.64884037481</v>
      </c>
      <c r="E25" s="61">
        <f>+C25*$B$36</f>
        <v>5479.5992513737865</v>
      </c>
      <c r="F25" s="61">
        <f>+D24*$B$36</f>
        <v>4640.79</v>
      </c>
      <c r="G25" s="60">
        <v>4500000</v>
      </c>
      <c r="H25" s="60">
        <v>3600000</v>
      </c>
    </row>
    <row r="26" spans="1:8" ht="12.75">
      <c r="A26" s="105" t="s">
        <v>120</v>
      </c>
      <c r="B26" s="108" t="s">
        <v>121</v>
      </c>
      <c r="C26" s="61">
        <v>1354.362408473865</v>
      </c>
      <c r="D26" s="61">
        <v>949.5155843000196</v>
      </c>
      <c r="E26" s="61">
        <f aca="true" t="shared" si="0" ref="E26:E32">+C26*$B$36</f>
        <v>3128.577163574628</v>
      </c>
      <c r="F26" s="61">
        <f aca="true" t="shared" si="1" ref="F26:F32">+D25*$B$36</f>
        <v>4374.328821265812</v>
      </c>
      <c r="G26" s="60">
        <v>2560000</v>
      </c>
      <c r="H26" s="60">
        <v>1800000</v>
      </c>
    </row>
    <row r="27" spans="1:8" ht="12.75">
      <c r="A27" s="105" t="s">
        <v>122</v>
      </c>
      <c r="B27" s="109" t="s">
        <v>123</v>
      </c>
      <c r="C27" s="61">
        <v>3732.5117020821494</v>
      </c>
      <c r="D27" s="61">
        <v>3442.198891862082</v>
      </c>
      <c r="E27" s="61">
        <f t="shared" si="0"/>
        <v>8622.102031809765</v>
      </c>
      <c r="F27" s="61">
        <f t="shared" si="1"/>
        <v>2193.3809997330454</v>
      </c>
      <c r="G27" s="60">
        <v>7080000</v>
      </c>
      <c r="H27" s="60">
        <v>6560000</v>
      </c>
    </row>
    <row r="28" spans="1:8" ht="12.75">
      <c r="A28" s="105" t="s">
        <v>122</v>
      </c>
      <c r="B28" s="110" t="s">
        <v>124</v>
      </c>
      <c r="C28" s="61">
        <v>1631.3971280677695</v>
      </c>
      <c r="D28" s="61">
        <v>1848.3483704168775</v>
      </c>
      <c r="E28" s="61">
        <f t="shared" si="0"/>
        <v>3768.5273658365477</v>
      </c>
      <c r="F28" s="61">
        <f t="shared" si="1"/>
        <v>7951.4794402014095</v>
      </c>
      <c r="G28" s="60">
        <v>3120000</v>
      </c>
      <c r="H28" s="60">
        <v>3520000</v>
      </c>
    </row>
    <row r="29" spans="1:8" ht="12.75">
      <c r="A29" s="105" t="s">
        <v>122</v>
      </c>
      <c r="B29" s="111" t="s">
        <v>125</v>
      </c>
      <c r="C29" s="61">
        <v>2051.7944907702604</v>
      </c>
      <c r="D29" s="61">
        <v>2632.5934717441446</v>
      </c>
      <c r="E29" s="61">
        <f t="shared" si="0"/>
        <v>4739.645273679302</v>
      </c>
      <c r="F29" s="61">
        <f t="shared" si="1"/>
        <v>4269.684735662987</v>
      </c>
      <c r="G29" s="60">
        <v>3920000</v>
      </c>
      <c r="H29" s="60">
        <v>5000000</v>
      </c>
    </row>
    <row r="30" spans="1:8" ht="12.75">
      <c r="A30" s="105" t="s">
        <v>126</v>
      </c>
      <c r="B30" s="112" t="s">
        <v>127</v>
      </c>
      <c r="C30" s="95">
        <v>3414.535969013589</v>
      </c>
      <c r="D30" s="95">
        <v>2155.3087132358496</v>
      </c>
      <c r="E30" s="61">
        <f t="shared" si="0"/>
        <v>7887.57808842139</v>
      </c>
      <c r="F30" s="61">
        <f t="shared" si="1"/>
        <v>6081.290919728975</v>
      </c>
      <c r="G30" s="60">
        <v>6520000</v>
      </c>
      <c r="H30" s="60">
        <v>4120000</v>
      </c>
    </row>
    <row r="31" spans="1:8" ht="12.75">
      <c r="A31" s="105" t="s">
        <v>128</v>
      </c>
      <c r="B31" s="113" t="s">
        <v>129</v>
      </c>
      <c r="C31" s="95">
        <v>2132.65699697017</v>
      </c>
      <c r="D31" s="95">
        <v>1843.529929502053</v>
      </c>
      <c r="E31" s="61">
        <f t="shared" si="0"/>
        <v>4926.437663001093</v>
      </c>
      <c r="F31" s="61">
        <f t="shared" si="1"/>
        <v>4978.763127574813</v>
      </c>
      <c r="G31" s="60">
        <v>4040000</v>
      </c>
      <c r="H31" s="60">
        <v>3520000</v>
      </c>
    </row>
    <row r="32" spans="1:13" ht="13.5" thickBot="1">
      <c r="A32" s="150" t="s">
        <v>130</v>
      </c>
      <c r="B32" s="151" t="s">
        <v>131</v>
      </c>
      <c r="C32" s="132">
        <v>687.9572013604128</v>
      </c>
      <c r="D32" s="132">
        <v>1407.5311304683075</v>
      </c>
      <c r="E32" s="149">
        <f t="shared" si="0"/>
        <v>1589.1811351425536</v>
      </c>
      <c r="F32" s="149">
        <f t="shared" si="1"/>
        <v>4258.554137149742</v>
      </c>
      <c r="G32" s="60">
        <v>1360000</v>
      </c>
      <c r="H32" s="60">
        <v>2680000</v>
      </c>
      <c r="J32" s="68"/>
      <c r="K32" s="68"/>
      <c r="L32" s="68"/>
      <c r="M32" s="68"/>
    </row>
    <row r="33" spans="1:9" ht="13.5" thickBot="1">
      <c r="A33" s="180" t="s">
        <v>138</v>
      </c>
      <c r="B33" s="181"/>
      <c r="C33" s="181"/>
      <c r="D33" s="182"/>
      <c r="E33" s="123">
        <f>SUM(E24:E32)</f>
        <v>42149.64797283907</v>
      </c>
      <c r="F33" s="134">
        <f>SUM(F24:F32)</f>
        <v>40757.27218131679</v>
      </c>
      <c r="G33" s="153">
        <f>SUM(G24:G32)</f>
        <v>33102008</v>
      </c>
      <c r="H33" s="153">
        <f>SUM(H24:H32)</f>
        <v>30802009</v>
      </c>
      <c r="I33" s="68"/>
    </row>
    <row r="35" spans="1:2" ht="12.75">
      <c r="A35" s="356" t="s">
        <v>97</v>
      </c>
      <c r="B35" s="356"/>
    </row>
    <row r="36" spans="1:2" ht="12.75">
      <c r="A36" s="89" t="s">
        <v>98</v>
      </c>
      <c r="B36" s="89">
        <v>2.31</v>
      </c>
    </row>
    <row r="37" spans="1:2" ht="12.75">
      <c r="A37" s="89" t="s">
        <v>99</v>
      </c>
      <c r="B37" s="89">
        <v>2.68</v>
      </c>
    </row>
    <row r="38" spans="1:2" ht="12.75">
      <c r="A38" s="99" t="s">
        <v>115</v>
      </c>
      <c r="B38" s="100">
        <v>3.78</v>
      </c>
    </row>
    <row r="39" ht="13.5" thickBot="1"/>
    <row r="40" spans="1:7" ht="13.5" thickBot="1">
      <c r="A40" s="172" t="s">
        <v>139</v>
      </c>
      <c r="B40" s="173"/>
      <c r="C40" s="173"/>
      <c r="D40" s="173"/>
      <c r="E40" s="173"/>
      <c r="F40" s="173"/>
      <c r="G40" s="174"/>
    </row>
    <row r="41" spans="1:7" ht="37.5" customHeight="1" thickBot="1">
      <c r="A41" s="103" t="s">
        <v>116</v>
      </c>
      <c r="B41" s="103" t="s">
        <v>117</v>
      </c>
      <c r="C41" s="102" t="s">
        <v>136</v>
      </c>
      <c r="D41" s="102" t="s">
        <v>132</v>
      </c>
      <c r="E41" s="102" t="s">
        <v>137</v>
      </c>
      <c r="F41" s="102" t="s">
        <v>142</v>
      </c>
      <c r="G41" s="102" t="s">
        <v>135</v>
      </c>
    </row>
    <row r="42" spans="1:7" ht="12.75">
      <c r="A42" s="104" t="s">
        <v>118</v>
      </c>
      <c r="B42" s="107" t="s">
        <v>119</v>
      </c>
      <c r="C42" s="115">
        <v>26544</v>
      </c>
      <c r="D42" s="118">
        <v>4500000</v>
      </c>
      <c r="E42" s="138">
        <v>627.54520847635</v>
      </c>
      <c r="F42" s="144">
        <f>+E42*$B$38</f>
        <v>2372.120888040603</v>
      </c>
      <c r="G42" s="141">
        <v>42.2981478329626</v>
      </c>
    </row>
    <row r="43" spans="1:7" ht="12.75">
      <c r="A43" s="105" t="s">
        <v>120</v>
      </c>
      <c r="B43" s="108" t="s">
        <v>121</v>
      </c>
      <c r="C43" s="116">
        <v>10366</v>
      </c>
      <c r="D43" s="119">
        <v>2560000</v>
      </c>
      <c r="E43" s="139">
        <v>358.2969334586944</v>
      </c>
      <c r="F43" s="101">
        <f aca="true" t="shared" si="2" ref="F43:F49">+E43*$B$38</f>
        <v>1354.362408473865</v>
      </c>
      <c r="G43" s="142">
        <v>28.931310965838968</v>
      </c>
    </row>
    <row r="44" spans="1:7" ht="12.75">
      <c r="A44" s="105" t="s">
        <v>122</v>
      </c>
      <c r="B44" s="109" t="s">
        <v>123</v>
      </c>
      <c r="C44" s="116">
        <v>31363</v>
      </c>
      <c r="D44" s="119">
        <v>7080000</v>
      </c>
      <c r="E44" s="139">
        <v>987.436958222791</v>
      </c>
      <c r="F44" s="101">
        <f t="shared" si="2"/>
        <v>3732.5117020821494</v>
      </c>
      <c r="G44" s="142">
        <v>31.762027680681268</v>
      </c>
    </row>
    <row r="45" spans="1:7" ht="12.75">
      <c r="A45" s="105" t="s">
        <v>122</v>
      </c>
      <c r="B45" s="110" t="s">
        <v>124</v>
      </c>
      <c r="C45" s="116">
        <v>16576</v>
      </c>
      <c r="D45" s="119">
        <v>3120000</v>
      </c>
      <c r="E45" s="139">
        <v>431.58654181687024</v>
      </c>
      <c r="F45" s="101">
        <f t="shared" si="2"/>
        <v>1631.3971280677695</v>
      </c>
      <c r="G45" s="142">
        <v>38.407129031918444</v>
      </c>
    </row>
    <row r="46" spans="1:7" ht="12.75">
      <c r="A46" s="105" t="s">
        <v>122</v>
      </c>
      <c r="B46" s="111" t="s">
        <v>125</v>
      </c>
      <c r="C46" s="116">
        <v>21668</v>
      </c>
      <c r="D46" s="119">
        <v>3920000</v>
      </c>
      <c r="E46" s="139">
        <v>542.8027753360477</v>
      </c>
      <c r="F46" s="101">
        <f t="shared" si="2"/>
        <v>2051.7944907702604</v>
      </c>
      <c r="G46" s="142">
        <v>39.918734731202136</v>
      </c>
    </row>
    <row r="47" spans="1:7" ht="12.75">
      <c r="A47" s="105" t="s">
        <v>126</v>
      </c>
      <c r="B47" s="112" t="s">
        <v>127</v>
      </c>
      <c r="C47" s="116">
        <v>9580</v>
      </c>
      <c r="D47" s="119">
        <v>6520000</v>
      </c>
      <c r="E47" s="139">
        <v>903.3163939189388</v>
      </c>
      <c r="F47" s="101">
        <f t="shared" si="2"/>
        <v>3414.535969013589</v>
      </c>
      <c r="G47" s="142">
        <v>10.605364924728338</v>
      </c>
    </row>
    <row r="48" spans="1:7" ht="12.75">
      <c r="A48" s="105" t="s">
        <v>128</v>
      </c>
      <c r="B48" s="113" t="s">
        <v>129</v>
      </c>
      <c r="C48" s="116">
        <v>17477</v>
      </c>
      <c r="D48" s="119">
        <v>4040000</v>
      </c>
      <c r="E48" s="139">
        <v>564.1949727434312</v>
      </c>
      <c r="F48" s="101">
        <f t="shared" si="2"/>
        <v>2132.65699697017</v>
      </c>
      <c r="G48" s="142">
        <v>30.97688005800027</v>
      </c>
    </row>
    <row r="49" spans="1:7" ht="13.5" thickBot="1">
      <c r="A49" s="106" t="s">
        <v>130</v>
      </c>
      <c r="B49" s="114" t="s">
        <v>131</v>
      </c>
      <c r="C49" s="117">
        <v>6536</v>
      </c>
      <c r="D49" s="120">
        <v>1360000</v>
      </c>
      <c r="E49" s="140">
        <v>181.99925961915685</v>
      </c>
      <c r="F49" s="145">
        <f t="shared" si="2"/>
        <v>687.9572013604128</v>
      </c>
      <c r="G49" s="143">
        <v>35.912234004011495</v>
      </c>
    </row>
    <row r="50" spans="1:7" ht="13.5" thickBot="1">
      <c r="A50" s="353" t="s">
        <v>138</v>
      </c>
      <c r="B50" s="354"/>
      <c r="C50" s="121">
        <v>140110</v>
      </c>
      <c r="D50" s="122">
        <v>33100000</v>
      </c>
      <c r="E50" s="123">
        <v>4597.17904359228</v>
      </c>
      <c r="F50" s="123">
        <f>SUM(F42:F49)</f>
        <v>17377.336784778818</v>
      </c>
      <c r="G50" s="123">
        <v>30.477385951563175</v>
      </c>
    </row>
    <row r="52" ht="13.5" thickBot="1"/>
    <row r="53" spans="1:7" ht="13.5" thickBot="1">
      <c r="A53" s="172" t="s">
        <v>141</v>
      </c>
      <c r="B53" s="173"/>
      <c r="C53" s="173"/>
      <c r="D53" s="173"/>
      <c r="E53" s="173"/>
      <c r="F53" s="173"/>
      <c r="G53" s="174"/>
    </row>
    <row r="54" spans="1:7" ht="26.25" thickBot="1">
      <c r="A54" s="103" t="s">
        <v>116</v>
      </c>
      <c r="B54" s="103" t="s">
        <v>117</v>
      </c>
      <c r="C54" s="103" t="s">
        <v>140</v>
      </c>
      <c r="D54" s="103" t="s">
        <v>132</v>
      </c>
      <c r="E54" s="103" t="s">
        <v>133</v>
      </c>
      <c r="F54" s="102" t="s">
        <v>142</v>
      </c>
      <c r="G54" s="103" t="s">
        <v>134</v>
      </c>
    </row>
    <row r="55" spans="1:7" ht="12.75">
      <c r="A55" s="104" t="s">
        <v>118</v>
      </c>
      <c r="B55" s="124" t="s">
        <v>119</v>
      </c>
      <c r="C55" s="135">
        <v>18494</v>
      </c>
      <c r="D55" s="118">
        <v>3600000</v>
      </c>
      <c r="E55" s="146">
        <v>500.965301686459</v>
      </c>
      <c r="F55" s="61">
        <f>+E55*$B$38</f>
        <v>1893.6488403748149</v>
      </c>
      <c r="G55" s="141">
        <v>36.916728439557495</v>
      </c>
    </row>
    <row r="56" spans="1:7" ht="12.75">
      <c r="A56" s="105" t="s">
        <v>120</v>
      </c>
      <c r="B56" s="125" t="s">
        <v>121</v>
      </c>
      <c r="C56" s="136">
        <v>7423</v>
      </c>
      <c r="D56" s="119">
        <v>1800000</v>
      </c>
      <c r="E56" s="147">
        <v>251.1945990211692</v>
      </c>
      <c r="F56" s="95">
        <f aca="true" t="shared" si="3" ref="F56:F62">+E56*$B$38</f>
        <v>949.5155843000196</v>
      </c>
      <c r="G56" s="142">
        <v>29.550794598790052</v>
      </c>
    </row>
    <row r="57" spans="1:7" ht="12.75">
      <c r="A57" s="105" t="s">
        <v>122</v>
      </c>
      <c r="B57" s="126" t="s">
        <v>123</v>
      </c>
      <c r="C57" s="136">
        <v>24866</v>
      </c>
      <c r="D57" s="119">
        <v>6560000</v>
      </c>
      <c r="E57" s="147">
        <v>910.6346274767412</v>
      </c>
      <c r="F57" s="95">
        <f t="shared" si="3"/>
        <v>3442.198891862082</v>
      </c>
      <c r="G57" s="142">
        <v>27.306231555130612</v>
      </c>
    </row>
    <row r="58" spans="1:7" ht="12.75">
      <c r="A58" s="105" t="s">
        <v>122</v>
      </c>
      <c r="B58" s="127" t="s">
        <v>124</v>
      </c>
      <c r="C58" s="136">
        <v>18127</v>
      </c>
      <c r="D58" s="119">
        <v>3520000</v>
      </c>
      <c r="E58" s="147">
        <v>488.9810503748353</v>
      </c>
      <c r="F58" s="95">
        <f t="shared" si="3"/>
        <v>1848.3483704168775</v>
      </c>
      <c r="G58" s="142">
        <v>37.07096621863872</v>
      </c>
    </row>
    <row r="59" spans="1:7" ht="12.75">
      <c r="A59" s="105" t="s">
        <v>122</v>
      </c>
      <c r="B59" s="128" t="s">
        <v>125</v>
      </c>
      <c r="C59" s="136">
        <v>27342</v>
      </c>
      <c r="D59" s="119">
        <v>5000000</v>
      </c>
      <c r="E59" s="147">
        <v>696.4532994032129</v>
      </c>
      <c r="F59" s="95">
        <f t="shared" si="3"/>
        <v>2632.5934717441446</v>
      </c>
      <c r="G59" s="142">
        <v>39.25891373252049</v>
      </c>
    </row>
    <row r="60" spans="1:7" ht="12.75">
      <c r="A60" s="105" t="s">
        <v>126</v>
      </c>
      <c r="B60" s="129" t="s">
        <v>127</v>
      </c>
      <c r="C60" s="136">
        <v>7253</v>
      </c>
      <c r="D60" s="119">
        <v>4120000</v>
      </c>
      <c r="E60" s="147">
        <v>570.1874902740343</v>
      </c>
      <c r="F60" s="95">
        <f t="shared" si="3"/>
        <v>2155.3087132358496</v>
      </c>
      <c r="G60" s="142">
        <v>12.720377285924284</v>
      </c>
    </row>
    <row r="61" spans="1:7" ht="12.75">
      <c r="A61" s="105" t="s">
        <v>128</v>
      </c>
      <c r="B61" s="130" t="s">
        <v>129</v>
      </c>
      <c r="C61" s="136">
        <v>13578</v>
      </c>
      <c r="D61" s="119">
        <v>3520000</v>
      </c>
      <c r="E61" s="147">
        <v>487.7063305560987</v>
      </c>
      <c r="F61" s="95">
        <f t="shared" si="3"/>
        <v>1843.529929502053</v>
      </c>
      <c r="G61" s="142">
        <v>27.840524408444566</v>
      </c>
    </row>
    <row r="62" spans="1:7" ht="13.5" thickBot="1">
      <c r="A62" s="106" t="s">
        <v>130</v>
      </c>
      <c r="B62" s="131" t="s">
        <v>131</v>
      </c>
      <c r="C62" s="137">
        <v>13456</v>
      </c>
      <c r="D62" s="120">
        <v>2680000</v>
      </c>
      <c r="E62" s="148">
        <v>372.3627329281237</v>
      </c>
      <c r="F62" s="132">
        <f t="shared" si="3"/>
        <v>1407.5311304683075</v>
      </c>
      <c r="G62" s="143">
        <v>36.13680642578531</v>
      </c>
    </row>
    <row r="63" spans="1:7" ht="13.5" thickBot="1">
      <c r="A63" s="353" t="s">
        <v>138</v>
      </c>
      <c r="B63" s="355"/>
      <c r="C63" s="121">
        <v>130539</v>
      </c>
      <c r="D63" s="133">
        <v>30800000</v>
      </c>
      <c r="E63" s="123">
        <v>4278.485431720675</v>
      </c>
      <c r="F63" s="123">
        <f>SUM(F55:F62)</f>
        <v>16172.674931904146</v>
      </c>
      <c r="G63" s="134">
        <v>30.51056316148335</v>
      </c>
    </row>
  </sheetData>
  <sheetProtection/>
  <mergeCells count="17">
    <mergeCell ref="A50:B50"/>
    <mergeCell ref="A63:B63"/>
    <mergeCell ref="A35:B35"/>
    <mergeCell ref="G23:H23"/>
    <mergeCell ref="C10:G10"/>
    <mergeCell ref="E11:G11"/>
    <mergeCell ref="E23:F23"/>
    <mergeCell ref="C11:C12"/>
    <mergeCell ref="D11:D12"/>
    <mergeCell ref="C13:C15"/>
    <mergeCell ref="A1:I1"/>
    <mergeCell ref="A4:I4"/>
    <mergeCell ref="E5:E6"/>
    <mergeCell ref="A5:B5"/>
    <mergeCell ref="C5:D5"/>
    <mergeCell ref="F5:G5"/>
    <mergeCell ref="H5:I5"/>
  </mergeCells>
  <printOptions/>
  <pageMargins left="0.75" right="0.75" top="1" bottom="1" header="0" footer="0"/>
  <pageSetup horizontalDpi="600" verticalDpi="600" orientation="landscape" scale="95" r:id="rId4"/>
  <drawing r:id="rId3"/>
  <legacyDrawing r:id="rId2"/>
</worksheet>
</file>

<file path=xl/worksheets/sheet7.xml><?xml version="1.0" encoding="utf-8"?>
<worksheet xmlns="http://schemas.openxmlformats.org/spreadsheetml/2006/main" xmlns:r="http://schemas.openxmlformats.org/officeDocument/2006/relationships">
  <sheetPr>
    <tabColor indexed="57"/>
  </sheetPr>
  <dimension ref="A1:I9"/>
  <sheetViews>
    <sheetView zoomScalePageLayoutView="0" workbookViewId="0" topLeftCell="A1">
      <selection activeCell="A1" sqref="A1:I1"/>
    </sheetView>
  </sheetViews>
  <sheetFormatPr defaultColWidth="11.421875" defaultRowHeight="12.75"/>
  <cols>
    <col min="1" max="2" width="11.421875" style="5" customWidth="1"/>
    <col min="3" max="4" width="12.140625" style="5" bestFit="1" customWidth="1"/>
    <col min="5" max="5" width="11.421875" style="5" customWidth="1"/>
    <col min="6" max="7" width="16.00390625" style="5" customWidth="1"/>
    <col min="8" max="8" width="13.8515625" style="5" customWidth="1"/>
    <col min="9" max="9" width="13.57421875" style="5" bestFit="1" customWidth="1"/>
    <col min="10" max="16384" width="11.421875" style="5" customWidth="1"/>
  </cols>
  <sheetData>
    <row r="1" spans="1:9" ht="15.75">
      <c r="A1" s="259" t="s">
        <v>211</v>
      </c>
      <c r="B1" s="259"/>
      <c r="C1" s="259"/>
      <c r="D1" s="259"/>
      <c r="E1" s="259"/>
      <c r="F1" s="259"/>
      <c r="G1" s="259"/>
      <c r="H1" s="259"/>
      <c r="I1" s="259"/>
    </row>
    <row r="2" ht="12.75"/>
    <row r="3" ht="12.75"/>
    <row r="4" ht="13.5" thickBot="1"/>
    <row r="5" spans="1:9" ht="19.5" thickBot="1">
      <c r="A5" s="371" t="s">
        <v>56</v>
      </c>
      <c r="B5" s="372"/>
      <c r="C5" s="372"/>
      <c r="D5" s="372"/>
      <c r="E5" s="372"/>
      <c r="F5" s="372"/>
      <c r="G5" s="372"/>
      <c r="H5" s="372"/>
      <c r="I5" s="373"/>
    </row>
    <row r="6" spans="1:9" ht="51" customHeight="1" thickBot="1">
      <c r="A6" s="369" t="s">
        <v>57</v>
      </c>
      <c r="B6" s="370"/>
      <c r="C6" s="369" t="s">
        <v>58</v>
      </c>
      <c r="D6" s="376"/>
      <c r="E6" s="374" t="s">
        <v>112</v>
      </c>
      <c r="F6" s="369" t="s">
        <v>59</v>
      </c>
      <c r="G6" s="370"/>
      <c r="H6" s="369" t="s">
        <v>60</v>
      </c>
      <c r="I6" s="370"/>
    </row>
    <row r="7" spans="1:9" ht="36" customHeight="1" thickBot="1">
      <c r="A7" s="67">
        <v>2008</v>
      </c>
      <c r="B7" s="67">
        <v>2009</v>
      </c>
      <c r="C7" s="67">
        <v>2008</v>
      </c>
      <c r="D7" s="67">
        <v>2009</v>
      </c>
      <c r="E7" s="375"/>
      <c r="F7" s="67">
        <v>2008</v>
      </c>
      <c r="G7" s="67">
        <v>2009</v>
      </c>
      <c r="H7" s="67">
        <v>2008</v>
      </c>
      <c r="I7" s="67">
        <v>2009</v>
      </c>
    </row>
    <row r="8" spans="1:9" ht="32.25" customHeight="1">
      <c r="A8" s="59">
        <f>24+120+1400</f>
        <v>1544</v>
      </c>
      <c r="B8" s="59">
        <v>1500</v>
      </c>
      <c r="C8" s="60">
        <f>+((24*28704)+(120*6804)+(1000*6991)+(400*9232))</f>
        <v>12189176</v>
      </c>
      <c r="D8" s="60">
        <f>+((1000*8305)+(500*9334))</f>
        <v>12972000</v>
      </c>
      <c r="E8" s="59">
        <f>142+30</f>
        <v>172</v>
      </c>
      <c r="F8" s="61">
        <f>+A8/$E$8</f>
        <v>8.976744186046512</v>
      </c>
      <c r="G8" s="61">
        <f>+B8/$E$8</f>
        <v>8.720930232558139</v>
      </c>
      <c r="H8" s="62">
        <f>+C8/F8</f>
        <v>1357861.5751295337</v>
      </c>
      <c r="I8" s="62">
        <f>+D8/G8</f>
        <v>1487456</v>
      </c>
    </row>
    <row r="9" spans="1:9" ht="31.5" customHeight="1">
      <c r="A9" s="63"/>
      <c r="B9" s="63"/>
      <c r="C9" s="63"/>
      <c r="D9" s="63"/>
      <c r="E9" s="63"/>
      <c r="F9" s="63"/>
      <c r="G9" s="63"/>
      <c r="H9" s="63"/>
      <c r="I9" s="63"/>
    </row>
    <row r="10" ht="12.75"/>
    <row r="11" ht="12.75"/>
    <row r="12" ht="12.75"/>
    <row r="13" ht="12.75"/>
    <row r="14" ht="12.75"/>
  </sheetData>
  <sheetProtection/>
  <mergeCells count="7">
    <mergeCell ref="A1:I1"/>
    <mergeCell ref="H6:I6"/>
    <mergeCell ref="A5:I5"/>
    <mergeCell ref="E6:E7"/>
    <mergeCell ref="A6:B6"/>
    <mergeCell ref="C6:D6"/>
    <mergeCell ref="F6:G6"/>
  </mergeCells>
  <printOptions/>
  <pageMargins left="0.75" right="0.75" top="1" bottom="1" header="0" footer="0"/>
  <pageSetup horizontalDpi="600" verticalDpi="600" orientation="landscape" r:id="rId3"/>
  <legacyDrawing r:id="rId2"/>
</worksheet>
</file>

<file path=xl/worksheets/sheet8.xml><?xml version="1.0" encoding="utf-8"?>
<worksheet xmlns="http://schemas.openxmlformats.org/spreadsheetml/2006/main" xmlns:r="http://schemas.openxmlformats.org/officeDocument/2006/relationships">
  <sheetPr>
    <tabColor indexed="52"/>
  </sheetPr>
  <dimension ref="A1:K17"/>
  <sheetViews>
    <sheetView zoomScaleSheetLayoutView="100" zoomScalePageLayoutView="0" workbookViewId="0" topLeftCell="A1">
      <selection activeCell="D19" sqref="D19"/>
    </sheetView>
  </sheetViews>
  <sheetFormatPr defaultColWidth="11.421875" defaultRowHeight="12.75"/>
  <cols>
    <col min="1" max="1" width="11.421875" style="5" customWidth="1"/>
    <col min="2" max="2" width="16.00390625" style="5" customWidth="1"/>
    <col min="3" max="5" width="11.421875" style="5" customWidth="1"/>
    <col min="6" max="7" width="16.00390625" style="5" customWidth="1"/>
    <col min="8" max="8" width="13.8515625" style="5" customWidth="1"/>
    <col min="9" max="9" width="13.57421875" style="5" bestFit="1" customWidth="1"/>
    <col min="10" max="16384" width="11.421875" style="5" customWidth="1"/>
  </cols>
  <sheetData>
    <row r="1" spans="1:11" ht="15.75">
      <c r="A1" s="259" t="s">
        <v>212</v>
      </c>
      <c r="B1" s="259"/>
      <c r="C1" s="259"/>
      <c r="D1" s="259"/>
      <c r="E1" s="259"/>
      <c r="F1" s="259"/>
      <c r="G1" s="259"/>
      <c r="H1" s="259"/>
      <c r="I1" s="259"/>
      <c r="J1" s="259"/>
      <c r="K1" s="259"/>
    </row>
    <row r="4" ht="13.5" thickBot="1"/>
    <row r="5" spans="2:11" ht="21" customHeight="1" thickBot="1">
      <c r="B5" s="382" t="s">
        <v>113</v>
      </c>
      <c r="C5" s="383"/>
      <c r="D5" s="383"/>
      <c r="E5" s="383"/>
      <c r="F5" s="383"/>
      <c r="G5" s="383"/>
      <c r="H5" s="383"/>
      <c r="I5" s="383"/>
      <c r="J5" s="383"/>
      <c r="K5" s="384"/>
    </row>
    <row r="6" spans="2:11" ht="51" customHeight="1" thickBot="1">
      <c r="B6" s="91" t="s">
        <v>101</v>
      </c>
      <c r="C6" s="377" t="s">
        <v>102</v>
      </c>
      <c r="D6" s="378"/>
      <c r="E6" s="387" t="s">
        <v>111</v>
      </c>
      <c r="F6" s="377" t="s">
        <v>103</v>
      </c>
      <c r="G6" s="378"/>
      <c r="H6" s="377" t="s">
        <v>104</v>
      </c>
      <c r="I6" s="378"/>
      <c r="J6" s="377" t="s">
        <v>70</v>
      </c>
      <c r="K6" s="378"/>
    </row>
    <row r="7" spans="2:11" ht="30" customHeight="1" thickBot="1">
      <c r="B7" s="90"/>
      <c r="C7" s="67">
        <v>2008</v>
      </c>
      <c r="D7" s="67">
        <v>2009</v>
      </c>
      <c r="E7" s="388"/>
      <c r="F7" s="67">
        <v>2008</v>
      </c>
      <c r="G7" s="67">
        <v>2009</v>
      </c>
      <c r="H7" s="67">
        <v>2008</v>
      </c>
      <c r="I7" s="67">
        <v>2009</v>
      </c>
      <c r="J7" s="67">
        <v>2008</v>
      </c>
      <c r="K7" s="67">
        <v>2009</v>
      </c>
    </row>
    <row r="8" spans="2:11" ht="38.25">
      <c r="B8" s="97" t="s">
        <v>114</v>
      </c>
      <c r="C8" s="59">
        <f>0.99*7</f>
        <v>6.93</v>
      </c>
      <c r="D8" s="59">
        <f>0.99*7</f>
        <v>6.93</v>
      </c>
      <c r="E8" s="59">
        <f>142+30</f>
        <v>172</v>
      </c>
      <c r="F8" s="98">
        <f>C8/$E$8</f>
        <v>0.040290697674418605</v>
      </c>
      <c r="G8" s="98">
        <f>D8/$E$8</f>
        <v>0.040290697674418605</v>
      </c>
      <c r="H8" s="62">
        <f>56600+52660+54180+55140+57000+57010+56600</f>
        <v>389190</v>
      </c>
      <c r="I8" s="62">
        <f>54970+57610+160881+58420+59380+58480+58220</f>
        <v>507961</v>
      </c>
      <c r="J8" s="62">
        <f>+H8/$E$8</f>
        <v>2262.732558139535</v>
      </c>
      <c r="K8" s="62">
        <f>+I8/$E$8</f>
        <v>2953.2616279069766</v>
      </c>
    </row>
    <row r="9" spans="2:11" ht="12.75">
      <c r="B9" s="63"/>
      <c r="C9" s="63"/>
      <c r="D9" s="63"/>
      <c r="E9" s="63"/>
      <c r="F9" s="63"/>
      <c r="G9" s="63"/>
      <c r="H9" s="63"/>
      <c r="I9" s="63"/>
      <c r="J9" s="63"/>
      <c r="K9" s="63"/>
    </row>
    <row r="10" spans="2:11" ht="12.75">
      <c r="B10" s="68"/>
      <c r="C10" s="68"/>
      <c r="D10" s="68"/>
      <c r="E10" s="68"/>
      <c r="F10" s="68"/>
      <c r="G10" s="68"/>
      <c r="H10" s="68"/>
      <c r="I10" s="68"/>
      <c r="J10" s="68"/>
      <c r="K10" s="68"/>
    </row>
    <row r="11" ht="13.5" thickBot="1"/>
    <row r="12" spans="2:11" ht="19.5" thickBot="1">
      <c r="B12" s="379" t="s">
        <v>78</v>
      </c>
      <c r="C12" s="380"/>
      <c r="D12" s="380"/>
      <c r="E12" s="380"/>
      <c r="F12" s="380"/>
      <c r="G12" s="381"/>
      <c r="H12" s="87"/>
      <c r="I12" s="87"/>
      <c r="J12" s="87"/>
      <c r="K12" s="87"/>
    </row>
    <row r="13" spans="2:7" ht="29.25" customHeight="1" thickBot="1">
      <c r="B13" s="385" t="s">
        <v>79</v>
      </c>
      <c r="C13" s="386"/>
      <c r="D13" s="385" t="s">
        <v>69</v>
      </c>
      <c r="E13" s="386"/>
      <c r="F13" s="385" t="s">
        <v>78</v>
      </c>
      <c r="G13" s="386"/>
    </row>
    <row r="14" spans="2:7" ht="30" customHeight="1" thickBot="1">
      <c r="B14" s="67">
        <v>2008</v>
      </c>
      <c r="C14" s="67">
        <v>2009</v>
      </c>
      <c r="D14" s="67">
        <v>2008</v>
      </c>
      <c r="E14" s="67">
        <v>2009</v>
      </c>
      <c r="F14" s="67">
        <v>2008</v>
      </c>
      <c r="G14" s="67">
        <v>2009</v>
      </c>
    </row>
    <row r="15" spans="2:7" ht="12.75">
      <c r="B15" s="59" t="s">
        <v>416</v>
      </c>
      <c r="C15" s="59" t="s">
        <v>416</v>
      </c>
      <c r="D15" s="59" t="s">
        <v>416</v>
      </c>
      <c r="E15" s="59" t="s">
        <v>416</v>
      </c>
      <c r="F15" s="59" t="s">
        <v>416</v>
      </c>
      <c r="G15" s="59" t="s">
        <v>416</v>
      </c>
    </row>
    <row r="16" spans="2:7" ht="12.75">
      <c r="B16" s="63"/>
      <c r="C16" s="63"/>
      <c r="D16" s="63"/>
      <c r="E16" s="63"/>
      <c r="F16" s="63"/>
      <c r="G16" s="63"/>
    </row>
    <row r="17" ht="12.75">
      <c r="H17" s="88"/>
    </row>
  </sheetData>
  <sheetProtection/>
  <mergeCells count="11">
    <mergeCell ref="B13:C13"/>
    <mergeCell ref="D13:E13"/>
    <mergeCell ref="F13:G13"/>
    <mergeCell ref="H6:I6"/>
    <mergeCell ref="E6:E7"/>
    <mergeCell ref="C6:D6"/>
    <mergeCell ref="F6:G6"/>
    <mergeCell ref="A1:K1"/>
    <mergeCell ref="B12:G12"/>
    <mergeCell ref="B5:K5"/>
    <mergeCell ref="J6:K6"/>
  </mergeCells>
  <printOptions/>
  <pageMargins left="0.75" right="0.75" top="1" bottom="1" header="0" footer="0"/>
  <pageSetup horizontalDpi="600" verticalDpi="600" orientation="landscape" scale="68" r:id="rId1"/>
</worksheet>
</file>

<file path=xl/worksheets/sheet9.xml><?xml version="1.0" encoding="utf-8"?>
<worksheet xmlns="http://schemas.openxmlformats.org/spreadsheetml/2006/main" xmlns:r="http://schemas.openxmlformats.org/officeDocument/2006/relationships">
  <dimension ref="B2:H93"/>
  <sheetViews>
    <sheetView zoomScalePageLayoutView="0" workbookViewId="0" topLeftCell="A84">
      <selection activeCell="D53" sqref="D53"/>
    </sheetView>
  </sheetViews>
  <sheetFormatPr defaultColWidth="11.421875" defaultRowHeight="12.75"/>
  <cols>
    <col min="1" max="1" width="11.421875" style="5" customWidth="1"/>
    <col min="2" max="2" width="53.140625" style="5" customWidth="1"/>
    <col min="3" max="7" width="11.421875" style="5" customWidth="1"/>
    <col min="8" max="8" width="2.140625" style="5" customWidth="1"/>
    <col min="9" max="16384" width="11.421875" style="5" customWidth="1"/>
  </cols>
  <sheetData>
    <row r="1" ht="13.5" thickBot="1"/>
    <row r="2" spans="2:8" ht="12.75">
      <c r="B2" s="69"/>
      <c r="C2" s="70"/>
      <c r="D2" s="70"/>
      <c r="E2" s="70"/>
      <c r="F2" s="70"/>
      <c r="G2" s="70"/>
      <c r="H2" s="71"/>
    </row>
    <row r="3" spans="2:8" ht="15.75">
      <c r="B3" s="401" t="s">
        <v>71</v>
      </c>
      <c r="C3" s="402"/>
      <c r="D3" s="402"/>
      <c r="E3" s="402"/>
      <c r="F3" s="402"/>
      <c r="G3" s="402"/>
      <c r="H3" s="403"/>
    </row>
    <row r="4" spans="2:8" ht="13.5" thickBot="1">
      <c r="B4" s="77"/>
      <c r="C4" s="75"/>
      <c r="D4" s="75"/>
      <c r="E4" s="75"/>
      <c r="F4" s="75"/>
      <c r="G4" s="75"/>
      <c r="H4" s="76"/>
    </row>
    <row r="5" spans="2:8" ht="13.5" thickBot="1">
      <c r="B5" s="72"/>
      <c r="C5" s="73" t="s">
        <v>65</v>
      </c>
      <c r="D5" s="74">
        <v>40476</v>
      </c>
      <c r="E5" s="75"/>
      <c r="F5" s="75"/>
      <c r="G5" s="75"/>
      <c r="H5" s="76"/>
    </row>
    <row r="6" spans="2:8" ht="18" customHeight="1" thickBot="1">
      <c r="B6" s="77"/>
      <c r="C6" s="75"/>
      <c r="D6" s="75"/>
      <c r="E6" s="75"/>
      <c r="F6" s="75"/>
      <c r="G6" s="75"/>
      <c r="H6" s="76"/>
    </row>
    <row r="7" spans="2:8" ht="29.25" customHeight="1" thickBot="1">
      <c r="B7" s="78" t="s">
        <v>66</v>
      </c>
      <c r="C7" s="75"/>
      <c r="D7" s="389" t="s">
        <v>167</v>
      </c>
      <c r="E7" s="390"/>
      <c r="F7" s="390"/>
      <c r="G7" s="391"/>
      <c r="H7" s="76"/>
    </row>
    <row r="8" spans="2:8" ht="29.25" customHeight="1" thickBot="1">
      <c r="B8" s="79"/>
      <c r="C8" s="75"/>
      <c r="D8" s="80"/>
      <c r="E8" s="80"/>
      <c r="F8" s="80"/>
      <c r="G8" s="80"/>
      <c r="H8" s="76"/>
    </row>
    <row r="9" spans="2:8" ht="28.5" customHeight="1" thickBot="1">
      <c r="B9" s="78" t="s">
        <v>168</v>
      </c>
      <c r="C9" s="75"/>
      <c r="D9" s="392" t="s">
        <v>169</v>
      </c>
      <c r="E9" s="393"/>
      <c r="F9" s="393"/>
      <c r="G9" s="394"/>
      <c r="H9" s="76"/>
    </row>
    <row r="10" spans="2:8" ht="28.5" customHeight="1" thickBot="1">
      <c r="B10" s="79"/>
      <c r="C10" s="75"/>
      <c r="D10" s="81"/>
      <c r="E10" s="81"/>
      <c r="F10" s="81"/>
      <c r="G10" s="81"/>
      <c r="H10" s="76"/>
    </row>
    <row r="11" spans="2:8" ht="28.5" customHeight="1" thickBot="1">
      <c r="B11" s="78" t="s">
        <v>67</v>
      </c>
      <c r="C11" s="75"/>
      <c r="D11" s="395" t="s">
        <v>170</v>
      </c>
      <c r="E11" s="396"/>
      <c r="F11" s="396"/>
      <c r="G11" s="397"/>
      <c r="H11" s="76"/>
    </row>
    <row r="12" spans="2:8" ht="28.5" customHeight="1" thickBot="1">
      <c r="B12" s="79"/>
      <c r="C12" s="75"/>
      <c r="D12" s="82"/>
      <c r="E12" s="82"/>
      <c r="F12" s="82"/>
      <c r="G12" s="82"/>
      <c r="H12" s="76"/>
    </row>
    <row r="13" spans="2:8" ht="31.5" customHeight="1" thickBot="1">
      <c r="B13" s="78" t="s">
        <v>68</v>
      </c>
      <c r="C13" s="75"/>
      <c r="D13" s="398">
        <v>0</v>
      </c>
      <c r="E13" s="399"/>
      <c r="F13" s="399"/>
      <c r="G13" s="400"/>
      <c r="H13" s="76"/>
    </row>
    <row r="14" spans="2:8" ht="12.75">
      <c r="B14" s="77"/>
      <c r="C14" s="75"/>
      <c r="D14" s="75"/>
      <c r="E14" s="75"/>
      <c r="F14" s="75"/>
      <c r="G14" s="75"/>
      <c r="H14" s="76"/>
    </row>
    <row r="15" spans="2:8" ht="13.5" thickBot="1">
      <c r="B15" s="83"/>
      <c r="C15" s="84"/>
      <c r="D15" s="84"/>
      <c r="E15" s="84"/>
      <c r="F15" s="84"/>
      <c r="G15" s="84"/>
      <c r="H15" s="85"/>
    </row>
    <row r="17" ht="13.5" thickBot="1"/>
    <row r="18" spans="2:8" ht="12.75">
      <c r="B18" s="69"/>
      <c r="C18" s="70"/>
      <c r="D18" s="70"/>
      <c r="E18" s="70"/>
      <c r="F18" s="70"/>
      <c r="G18" s="70"/>
      <c r="H18" s="71"/>
    </row>
    <row r="19" spans="2:8" ht="15.75">
      <c r="B19" s="401" t="s">
        <v>72</v>
      </c>
      <c r="C19" s="402"/>
      <c r="D19" s="402"/>
      <c r="E19" s="402"/>
      <c r="F19" s="402"/>
      <c r="G19" s="402"/>
      <c r="H19" s="403"/>
    </row>
    <row r="20" spans="2:8" ht="13.5" thickBot="1">
      <c r="B20" s="77"/>
      <c r="C20" s="75"/>
      <c r="D20" s="75"/>
      <c r="E20" s="75"/>
      <c r="F20" s="75"/>
      <c r="G20" s="75"/>
      <c r="H20" s="76"/>
    </row>
    <row r="21" spans="2:8" ht="13.5" thickBot="1">
      <c r="B21" s="72"/>
      <c r="C21" s="73" t="s">
        <v>65</v>
      </c>
      <c r="D21" s="74">
        <v>40476</v>
      </c>
      <c r="E21" s="75"/>
      <c r="F21" s="75"/>
      <c r="G21" s="75"/>
      <c r="H21" s="76"/>
    </row>
    <row r="22" spans="2:8" ht="13.5" thickBot="1">
      <c r="B22" s="72"/>
      <c r="C22" s="73"/>
      <c r="D22" s="171"/>
      <c r="E22" s="75"/>
      <c r="F22" s="75"/>
      <c r="G22" s="75"/>
      <c r="H22" s="76"/>
    </row>
    <row r="23" spans="2:8" ht="23.25" customHeight="1" thickBot="1">
      <c r="B23" s="78" t="s">
        <v>73</v>
      </c>
      <c r="C23" s="75"/>
      <c r="D23" s="389" t="s">
        <v>171</v>
      </c>
      <c r="E23" s="390"/>
      <c r="F23" s="390"/>
      <c r="G23" s="391"/>
      <c r="H23" s="76"/>
    </row>
    <row r="24" spans="2:8" ht="13.5" thickBot="1">
      <c r="B24" s="79"/>
      <c r="C24" s="75"/>
      <c r="D24" s="80"/>
      <c r="E24" s="80"/>
      <c r="F24" s="80"/>
      <c r="G24" s="80"/>
      <c r="H24" s="76"/>
    </row>
    <row r="25" spans="2:8" ht="23.25" customHeight="1" thickBot="1">
      <c r="B25" s="78" t="s">
        <v>74</v>
      </c>
      <c r="C25" s="75"/>
      <c r="D25" s="404" t="s">
        <v>172</v>
      </c>
      <c r="E25" s="405"/>
      <c r="F25" s="405"/>
      <c r="G25" s="406"/>
      <c r="H25" s="76"/>
    </row>
    <row r="26" spans="2:8" ht="13.5" thickBot="1">
      <c r="B26" s="79"/>
      <c r="C26" s="75"/>
      <c r="D26" s="81"/>
      <c r="E26" s="81"/>
      <c r="F26" s="81"/>
      <c r="G26" s="81"/>
      <c r="H26" s="76"/>
    </row>
    <row r="27" spans="2:8" ht="24" customHeight="1" thickBot="1">
      <c r="B27" s="78" t="s">
        <v>75</v>
      </c>
      <c r="C27" s="75"/>
      <c r="D27" s="395">
        <v>507961</v>
      </c>
      <c r="E27" s="396"/>
      <c r="F27" s="396"/>
      <c r="G27" s="397"/>
      <c r="H27" s="76"/>
    </row>
    <row r="28" spans="2:8" ht="13.5" thickBot="1">
      <c r="B28" s="79"/>
      <c r="C28" s="75"/>
      <c r="D28" s="82"/>
      <c r="E28" s="82"/>
      <c r="F28" s="82"/>
      <c r="G28" s="82"/>
      <c r="H28" s="76"/>
    </row>
    <row r="29" spans="2:8" ht="22.5" customHeight="1" thickBot="1">
      <c r="B29" s="78" t="s">
        <v>76</v>
      </c>
      <c r="C29" s="75"/>
      <c r="D29" s="398" t="s">
        <v>55</v>
      </c>
      <c r="E29" s="399"/>
      <c r="F29" s="399"/>
      <c r="G29" s="400"/>
      <c r="H29" s="76"/>
    </row>
    <row r="30" spans="2:8" ht="12.75" customHeight="1" thickBot="1">
      <c r="B30" s="78"/>
      <c r="C30" s="75"/>
      <c r="D30" s="86"/>
      <c r="E30" s="86"/>
      <c r="F30" s="86"/>
      <c r="G30" s="86"/>
      <c r="H30" s="76"/>
    </row>
    <row r="31" spans="2:8" ht="22.5" customHeight="1" thickBot="1">
      <c r="B31" s="78" t="s">
        <v>77</v>
      </c>
      <c r="C31" s="75"/>
      <c r="D31" s="398" t="s">
        <v>173</v>
      </c>
      <c r="E31" s="399"/>
      <c r="F31" s="399"/>
      <c r="G31" s="400"/>
      <c r="H31" s="76"/>
    </row>
    <row r="32" spans="2:8" ht="12.75">
      <c r="B32" s="77"/>
      <c r="C32" s="75"/>
      <c r="D32" s="75"/>
      <c r="E32" s="75"/>
      <c r="F32" s="75"/>
      <c r="G32" s="75"/>
      <c r="H32" s="76"/>
    </row>
    <row r="33" spans="2:8" ht="13.5" thickBot="1">
      <c r="B33" s="83"/>
      <c r="C33" s="84"/>
      <c r="D33" s="84"/>
      <c r="E33" s="84"/>
      <c r="F33" s="84"/>
      <c r="G33" s="84"/>
      <c r="H33" s="85"/>
    </row>
    <row r="35" ht="13.5" thickBot="1"/>
    <row r="36" spans="2:8" ht="12.75">
      <c r="B36" s="69"/>
      <c r="C36" s="70"/>
      <c r="D36" s="70"/>
      <c r="E36" s="70"/>
      <c r="F36" s="70"/>
      <c r="G36" s="70"/>
      <c r="H36" s="71"/>
    </row>
    <row r="37" spans="2:8" ht="15.75">
      <c r="B37" s="401" t="s">
        <v>85</v>
      </c>
      <c r="C37" s="402"/>
      <c r="D37" s="402"/>
      <c r="E37" s="402"/>
      <c r="F37" s="402"/>
      <c r="G37" s="402"/>
      <c r="H37" s="403"/>
    </row>
    <row r="38" spans="2:8" ht="13.5" thickBot="1">
      <c r="B38" s="77"/>
      <c r="C38" s="75"/>
      <c r="D38" s="75"/>
      <c r="E38" s="75"/>
      <c r="F38" s="75"/>
      <c r="G38" s="75"/>
      <c r="H38" s="76"/>
    </row>
    <row r="39" spans="2:8" ht="13.5" thickBot="1">
      <c r="B39" s="72"/>
      <c r="C39" s="73" t="s">
        <v>65</v>
      </c>
      <c r="D39" s="74">
        <v>40476</v>
      </c>
      <c r="E39" s="75"/>
      <c r="F39" s="75"/>
      <c r="G39" s="75"/>
      <c r="H39" s="76"/>
    </row>
    <row r="40" spans="2:8" ht="21.75" customHeight="1" thickBot="1">
      <c r="B40" s="78" t="s">
        <v>73</v>
      </c>
      <c r="C40" s="75"/>
      <c r="D40" s="389" t="s">
        <v>183</v>
      </c>
      <c r="E40" s="390"/>
      <c r="F40" s="390"/>
      <c r="G40" s="391"/>
      <c r="H40" s="76"/>
    </row>
    <row r="41" spans="2:8" ht="13.5" thickBot="1">
      <c r="B41" s="79"/>
      <c r="C41" s="75"/>
      <c r="D41" s="80"/>
      <c r="E41" s="80"/>
      <c r="F41" s="80"/>
      <c r="G41" s="80"/>
      <c r="H41" s="76"/>
    </row>
    <row r="42" spans="2:8" ht="21.75" customHeight="1" thickBot="1">
      <c r="B42" s="78" t="s">
        <v>86</v>
      </c>
      <c r="C42" s="75"/>
      <c r="D42" s="392" t="s">
        <v>174</v>
      </c>
      <c r="E42" s="393"/>
      <c r="F42" s="393"/>
      <c r="G42" s="394"/>
      <c r="H42" s="76"/>
    </row>
    <row r="43" spans="2:8" ht="13.5" thickBot="1">
      <c r="B43" s="79"/>
      <c r="C43" s="75"/>
      <c r="D43" s="81"/>
      <c r="E43" s="81"/>
      <c r="F43" s="81"/>
      <c r="G43" s="81"/>
      <c r="H43" s="76"/>
    </row>
    <row r="44" spans="2:8" ht="21.75" customHeight="1" thickBot="1">
      <c r="B44" s="78" t="s">
        <v>87</v>
      </c>
      <c r="C44" s="75"/>
      <c r="D44" s="395">
        <v>14889</v>
      </c>
      <c r="E44" s="396"/>
      <c r="F44" s="396"/>
      <c r="G44" s="397"/>
      <c r="H44" s="76"/>
    </row>
    <row r="45" spans="2:8" ht="12.75">
      <c r="B45" s="79"/>
      <c r="C45" s="75"/>
      <c r="D45" s="82"/>
      <c r="E45" s="82"/>
      <c r="F45" s="82"/>
      <c r="G45" s="82"/>
      <c r="H45" s="76"/>
    </row>
    <row r="46" spans="2:8" ht="12" customHeight="1">
      <c r="B46" s="77"/>
      <c r="C46" s="75"/>
      <c r="D46" s="75"/>
      <c r="E46" s="75"/>
      <c r="F46" s="75"/>
      <c r="G46" s="75"/>
      <c r="H46" s="76"/>
    </row>
    <row r="47" spans="2:8" ht="13.5" thickBot="1">
      <c r="B47" s="83"/>
      <c r="C47" s="84"/>
      <c r="D47" s="84"/>
      <c r="E47" s="84"/>
      <c r="F47" s="84"/>
      <c r="G47" s="84"/>
      <c r="H47" s="85"/>
    </row>
    <row r="49" ht="13.5" thickBot="1"/>
    <row r="50" spans="2:8" ht="12.75">
      <c r="B50" s="69"/>
      <c r="C50" s="70"/>
      <c r="D50" s="70"/>
      <c r="E50" s="70"/>
      <c r="F50" s="70"/>
      <c r="G50" s="70"/>
      <c r="H50" s="71"/>
    </row>
    <row r="51" spans="2:8" ht="15.75">
      <c r="B51" s="401" t="s">
        <v>175</v>
      </c>
      <c r="C51" s="402"/>
      <c r="D51" s="402"/>
      <c r="E51" s="402"/>
      <c r="F51" s="402"/>
      <c r="G51" s="402"/>
      <c r="H51" s="403"/>
    </row>
    <row r="52" spans="2:8" ht="13.5" thickBot="1">
      <c r="B52" s="77"/>
      <c r="C52" s="75"/>
      <c r="D52" s="75"/>
      <c r="E52" s="75"/>
      <c r="F52" s="75"/>
      <c r="G52" s="75"/>
      <c r="H52" s="76"/>
    </row>
    <row r="53" spans="2:8" ht="13.5" thickBot="1">
      <c r="B53" s="72"/>
      <c r="C53" s="73" t="s">
        <v>65</v>
      </c>
      <c r="D53" s="74">
        <v>40476</v>
      </c>
      <c r="E53" s="75"/>
      <c r="F53" s="75"/>
      <c r="G53" s="75"/>
      <c r="H53" s="76"/>
    </row>
    <row r="54" spans="2:8" ht="13.5" thickBot="1">
      <c r="B54" s="77"/>
      <c r="C54" s="75"/>
      <c r="D54" s="75"/>
      <c r="E54" s="75"/>
      <c r="F54" s="75"/>
      <c r="G54" s="75"/>
      <c r="H54" s="76"/>
    </row>
    <row r="55" spans="2:8" ht="23.25" customHeight="1" thickBot="1">
      <c r="B55" s="78" t="s">
        <v>73</v>
      </c>
      <c r="C55" s="75"/>
      <c r="D55" s="389" t="s">
        <v>184</v>
      </c>
      <c r="E55" s="390"/>
      <c r="F55" s="390"/>
      <c r="G55" s="391"/>
      <c r="H55" s="76"/>
    </row>
    <row r="56" spans="2:8" ht="13.5" thickBot="1">
      <c r="B56" s="79"/>
      <c r="C56" s="75"/>
      <c r="D56" s="80"/>
      <c r="E56" s="80"/>
      <c r="F56" s="80"/>
      <c r="G56" s="80"/>
      <c r="H56" s="76"/>
    </row>
    <row r="57" spans="2:8" ht="23.25" customHeight="1" thickBot="1">
      <c r="B57" s="78" t="s">
        <v>94</v>
      </c>
      <c r="C57" s="75"/>
      <c r="D57" s="392">
        <v>307800</v>
      </c>
      <c r="E57" s="393"/>
      <c r="F57" s="393"/>
      <c r="G57" s="394"/>
      <c r="H57" s="76"/>
    </row>
    <row r="58" spans="2:8" ht="12" customHeight="1" thickBot="1">
      <c r="B58" s="78"/>
      <c r="C58" s="75"/>
      <c r="D58" s="81"/>
      <c r="E58" s="81"/>
      <c r="F58" s="81"/>
      <c r="G58" s="81"/>
      <c r="H58" s="76"/>
    </row>
    <row r="59" spans="2:8" ht="24" customHeight="1" thickBot="1">
      <c r="B59" s="78" t="s">
        <v>95</v>
      </c>
      <c r="C59" s="75"/>
      <c r="D59" s="395" t="s">
        <v>176</v>
      </c>
      <c r="E59" s="396"/>
      <c r="F59" s="396"/>
      <c r="G59" s="397"/>
      <c r="H59" s="76"/>
    </row>
    <row r="60" spans="2:8" ht="12.75">
      <c r="B60" s="79"/>
      <c r="C60" s="75"/>
      <c r="D60" s="82"/>
      <c r="E60" s="82"/>
      <c r="F60" s="82"/>
      <c r="G60" s="82"/>
      <c r="H60" s="76"/>
    </row>
    <row r="61" spans="2:8" ht="12.75">
      <c r="B61" s="77"/>
      <c r="C61" s="75"/>
      <c r="D61" s="75"/>
      <c r="E61" s="75"/>
      <c r="F61" s="75"/>
      <c r="G61" s="75"/>
      <c r="H61" s="76"/>
    </row>
    <row r="62" spans="2:8" ht="13.5" thickBot="1">
      <c r="B62" s="83"/>
      <c r="C62" s="84"/>
      <c r="D62" s="84"/>
      <c r="E62" s="84"/>
      <c r="F62" s="84"/>
      <c r="G62" s="84"/>
      <c r="H62" s="85"/>
    </row>
    <row r="64" ht="13.5" thickBot="1"/>
    <row r="65" spans="2:8" ht="12.75">
      <c r="B65" s="69"/>
      <c r="C65" s="70"/>
      <c r="D65" s="70"/>
      <c r="E65" s="70"/>
      <c r="F65" s="70"/>
      <c r="G65" s="70"/>
      <c r="H65" s="71"/>
    </row>
    <row r="66" spans="2:8" ht="15.75">
      <c r="B66" s="401" t="s">
        <v>96</v>
      </c>
      <c r="C66" s="402"/>
      <c r="D66" s="402"/>
      <c r="E66" s="402"/>
      <c r="F66" s="402"/>
      <c r="G66" s="402"/>
      <c r="H66" s="403"/>
    </row>
    <row r="67" spans="2:8" ht="16.5" thickBot="1">
      <c r="B67" s="169"/>
      <c r="C67" s="75"/>
      <c r="D67" s="75"/>
      <c r="E67" s="75"/>
      <c r="F67" s="75"/>
      <c r="G67" s="75"/>
      <c r="H67" s="76"/>
    </row>
    <row r="68" spans="2:8" ht="15" customHeight="1" thickBot="1">
      <c r="B68" s="168"/>
      <c r="C68" s="73" t="s">
        <v>65</v>
      </c>
      <c r="D68" s="74">
        <v>40476</v>
      </c>
      <c r="E68" s="75"/>
      <c r="F68" s="75"/>
      <c r="G68" s="75"/>
      <c r="H68" s="76"/>
    </row>
    <row r="69" spans="2:8" ht="13.5" thickBot="1">
      <c r="B69" s="77"/>
      <c r="C69" s="75"/>
      <c r="D69" s="75"/>
      <c r="E69" s="75"/>
      <c r="F69" s="75"/>
      <c r="G69" s="75"/>
      <c r="H69" s="76"/>
    </row>
    <row r="70" spans="2:8" ht="20.25" customHeight="1" thickBot="1">
      <c r="B70" s="78" t="s">
        <v>73</v>
      </c>
      <c r="C70" s="75"/>
      <c r="D70" s="389" t="s">
        <v>185</v>
      </c>
      <c r="E70" s="390"/>
      <c r="F70" s="390"/>
      <c r="G70" s="391"/>
      <c r="H70" s="76"/>
    </row>
    <row r="71" spans="2:8" ht="13.5" thickBot="1">
      <c r="B71" s="78"/>
      <c r="C71" s="75"/>
      <c r="D71" s="81"/>
      <c r="E71" s="81"/>
      <c r="F71" s="81"/>
      <c r="G71" s="81"/>
      <c r="H71" s="76"/>
    </row>
    <row r="72" spans="2:8" ht="20.25" customHeight="1" thickBot="1">
      <c r="B72" s="78" t="s">
        <v>177</v>
      </c>
      <c r="C72" s="75"/>
      <c r="D72" s="407">
        <v>4597.17904359228</v>
      </c>
      <c r="E72" s="408"/>
      <c r="F72" s="408"/>
      <c r="G72" s="409"/>
      <c r="H72" s="76"/>
    </row>
    <row r="73" spans="2:8" ht="13.5" thickBot="1">
      <c r="B73" s="79"/>
      <c r="C73" s="75"/>
      <c r="D73" s="81"/>
      <c r="E73" s="81"/>
      <c r="F73" s="81"/>
      <c r="G73" s="81"/>
      <c r="H73" s="76"/>
    </row>
    <row r="74" spans="2:8" ht="21" customHeight="1" thickBot="1">
      <c r="B74" s="78" t="s">
        <v>178</v>
      </c>
      <c r="C74" s="75"/>
      <c r="D74" s="395">
        <v>30802009</v>
      </c>
      <c r="E74" s="396"/>
      <c r="F74" s="396"/>
      <c r="G74" s="397"/>
      <c r="H74" s="76"/>
    </row>
    <row r="75" spans="2:8" ht="12.75" customHeight="1" thickBot="1">
      <c r="B75" s="78"/>
      <c r="C75" s="75"/>
      <c r="D75" s="82"/>
      <c r="E75" s="82"/>
      <c r="F75" s="82"/>
      <c r="G75" s="82"/>
      <c r="H75" s="76"/>
    </row>
    <row r="76" spans="2:8" ht="21" customHeight="1" thickBot="1">
      <c r="B76" s="78" t="s">
        <v>100</v>
      </c>
      <c r="C76" s="75"/>
      <c r="D76" s="404">
        <v>39367.88</v>
      </c>
      <c r="E76" s="405"/>
      <c r="F76" s="405"/>
      <c r="G76" s="406"/>
      <c r="H76" s="76"/>
    </row>
    <row r="77" spans="2:8" ht="12.75">
      <c r="B77" s="77"/>
      <c r="C77" s="75"/>
      <c r="D77" s="75"/>
      <c r="E77" s="75"/>
      <c r="F77" s="75"/>
      <c r="G77" s="75"/>
      <c r="H77" s="76"/>
    </row>
    <row r="78" spans="2:8" ht="13.5" thickBot="1">
      <c r="B78" s="83"/>
      <c r="C78" s="84"/>
      <c r="D78" s="84"/>
      <c r="E78" s="84"/>
      <c r="F78" s="84"/>
      <c r="G78" s="84"/>
      <c r="H78" s="85"/>
    </row>
    <row r="80" ht="13.5" thickBot="1"/>
    <row r="81" spans="2:8" ht="12.75">
      <c r="B81" s="69"/>
      <c r="C81" s="70"/>
      <c r="D81" s="70"/>
      <c r="E81" s="70"/>
      <c r="F81" s="70"/>
      <c r="G81" s="70"/>
      <c r="H81" s="71"/>
    </row>
    <row r="82" spans="2:8" ht="15.75">
      <c r="B82" s="401" t="s">
        <v>179</v>
      </c>
      <c r="C82" s="402"/>
      <c r="D82" s="402"/>
      <c r="E82" s="402"/>
      <c r="F82" s="402"/>
      <c r="G82" s="402"/>
      <c r="H82" s="403"/>
    </row>
    <row r="83" spans="2:8" ht="16.5" thickBot="1">
      <c r="B83" s="169"/>
      <c r="C83" s="75"/>
      <c r="D83" s="75"/>
      <c r="E83" s="75"/>
      <c r="F83" s="75"/>
      <c r="G83" s="75"/>
      <c r="H83" s="76"/>
    </row>
    <row r="84" spans="2:8" ht="16.5" thickBot="1">
      <c r="B84" s="168"/>
      <c r="C84" s="73" t="s">
        <v>65</v>
      </c>
      <c r="D84" s="74">
        <v>40476</v>
      </c>
      <c r="E84" s="75"/>
      <c r="F84" s="75"/>
      <c r="G84" s="75"/>
      <c r="H84" s="76"/>
    </row>
    <row r="85" spans="2:8" ht="13.5" thickBot="1">
      <c r="B85" s="77"/>
      <c r="C85" s="75"/>
      <c r="D85" s="75"/>
      <c r="E85" s="75"/>
      <c r="F85" s="75"/>
      <c r="G85" s="75"/>
      <c r="H85" s="76"/>
    </row>
    <row r="86" spans="2:8" ht="13.5" thickBot="1">
      <c r="B86" s="78" t="s">
        <v>73</v>
      </c>
      <c r="C86" s="75"/>
      <c r="D86" s="389" t="s">
        <v>185</v>
      </c>
      <c r="E86" s="390"/>
      <c r="F86" s="390"/>
      <c r="G86" s="391"/>
      <c r="H86" s="76"/>
    </row>
    <row r="87" spans="2:8" ht="13.5" thickBot="1">
      <c r="B87" s="78"/>
      <c r="C87" s="75"/>
      <c r="D87" s="81"/>
      <c r="E87" s="81"/>
      <c r="F87" s="81"/>
      <c r="G87" s="81"/>
      <c r="H87" s="76"/>
    </row>
    <row r="88" spans="2:8" ht="26.25" thickBot="1">
      <c r="B88" s="170" t="s">
        <v>180</v>
      </c>
      <c r="C88" s="75"/>
      <c r="D88" s="392">
        <v>52501922.8</v>
      </c>
      <c r="E88" s="393"/>
      <c r="F88" s="393"/>
      <c r="G88" s="394"/>
      <c r="H88" s="76"/>
    </row>
    <row r="89" spans="2:8" ht="13.5" thickBot="1">
      <c r="B89" s="79"/>
      <c r="C89" s="75"/>
      <c r="D89" s="81"/>
      <c r="E89" s="81"/>
      <c r="F89" s="81"/>
      <c r="G89" s="81"/>
      <c r="H89" s="76"/>
    </row>
    <row r="90" spans="2:8" ht="13.5" thickBot="1">
      <c r="B90" s="78" t="s">
        <v>181</v>
      </c>
      <c r="C90" s="75"/>
      <c r="D90" s="395" t="s">
        <v>173</v>
      </c>
      <c r="E90" s="396"/>
      <c r="F90" s="396"/>
      <c r="G90" s="397"/>
      <c r="H90" s="76"/>
    </row>
    <row r="91" spans="2:8" ht="12.75">
      <c r="B91" s="78"/>
      <c r="C91" s="75"/>
      <c r="D91" s="82"/>
      <c r="E91" s="82"/>
      <c r="F91" s="82"/>
      <c r="G91" s="82"/>
      <c r="H91" s="76"/>
    </row>
    <row r="92" spans="2:8" ht="12.75">
      <c r="B92" s="77"/>
      <c r="C92" s="75"/>
      <c r="D92" s="75"/>
      <c r="E92" s="75"/>
      <c r="F92" s="75"/>
      <c r="G92" s="75"/>
      <c r="H92" s="76"/>
    </row>
    <row r="93" spans="2:8" ht="13.5" thickBot="1">
      <c r="B93" s="83"/>
      <c r="C93" s="84"/>
      <c r="D93" s="84"/>
      <c r="E93" s="84"/>
      <c r="F93" s="84"/>
      <c r="G93" s="84"/>
      <c r="H93" s="85"/>
    </row>
  </sheetData>
  <sheetProtection/>
  <mergeCells count="28">
    <mergeCell ref="B82:H82"/>
    <mergeCell ref="D86:G86"/>
    <mergeCell ref="D88:G88"/>
    <mergeCell ref="D90:G90"/>
    <mergeCell ref="D70:G70"/>
    <mergeCell ref="D72:G72"/>
    <mergeCell ref="D74:G74"/>
    <mergeCell ref="D76:G76"/>
    <mergeCell ref="B3:H3"/>
    <mergeCell ref="D55:G55"/>
    <mergeCell ref="D57:G57"/>
    <mergeCell ref="D59:G59"/>
    <mergeCell ref="D40:G40"/>
    <mergeCell ref="D42:G42"/>
    <mergeCell ref="D44:G44"/>
    <mergeCell ref="B51:H51"/>
    <mergeCell ref="B19:H19"/>
    <mergeCell ref="D23:G23"/>
    <mergeCell ref="D7:G7"/>
    <mergeCell ref="D9:G9"/>
    <mergeCell ref="D11:G11"/>
    <mergeCell ref="D13:G13"/>
    <mergeCell ref="B66:H66"/>
    <mergeCell ref="D27:G27"/>
    <mergeCell ref="D29:G29"/>
    <mergeCell ref="D31:G31"/>
    <mergeCell ref="B37:H37"/>
    <mergeCell ref="D25:G25"/>
  </mergeCell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mcubillos</dc:creator>
  <cp:keywords/>
  <dc:description/>
  <cp:lastModifiedBy>PLANEACION</cp:lastModifiedBy>
  <cp:lastPrinted>2018-07-16T22:33:36Z</cp:lastPrinted>
  <dcterms:created xsi:type="dcterms:W3CDTF">2010-09-27T21:12:31Z</dcterms:created>
  <dcterms:modified xsi:type="dcterms:W3CDTF">2019-01-28T23:21:01Z</dcterms:modified>
  <cp:category/>
  <cp:version/>
  <cp:contentType/>
  <cp:contentStatus/>
</cp:coreProperties>
</file>