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CONTROL INTERNO\Documents\1.-  DOCUMENTOS CIERRE 2022 INICIO 2023  OCI\PUBLICABLES 2023\CONTROL INTERNO CONTABLE 2022 EN 2023\"/>
    </mc:Choice>
  </mc:AlternateContent>
  <xr:revisionPtr revIDLastSave="0" documentId="13_ncr:1_{E1B25385-D203-4A9E-9412-B4A1A8767258}" xr6:coauthVersionLast="36" xr6:coauthVersionMax="36" xr10:uidLastSave="{00000000-0000-0000-0000-000000000000}"/>
  <bookViews>
    <workbookView xWindow="0" yWindow="0" windowWidth="28800" windowHeight="10425" xr2:uid="{00000000-000D-0000-FFFF-FFFF00000000}"/>
  </bookViews>
  <sheets>
    <sheet name="RESULTADO" sheetId="3" r:id="rId1"/>
    <sheet name="FORMATO 2022  OCI INFOTEP" sheetId="1" r:id="rId2"/>
    <sheet name="CONVENCIONES" sheetId="2" state="hidden" r:id="rId3"/>
    <sheet name="PARA PRESENTACION" sheetId="4" r:id="rId4"/>
    <sheet name="Hoja1" sheetId="5" r:id="rId5"/>
  </sheets>
  <definedNames>
    <definedName name="_xlnm._FilterDatabase" localSheetId="1" hidden="1">'FORMATO 2022  OCI INFOTEP'!$A$6:$P$6</definedName>
    <definedName name="FIJO1">'FORMATO 2022  OCI INFOTEP'!$H$2</definedName>
    <definedName name="FIJO2">'FORMATO 2022  OCI INFOTEP'!$H$3</definedName>
    <definedName name="FIJO3">'FORMATO 2022  OCI INFOTEP'!$J$2</definedName>
    <definedName name="FIJO4">'FORMATO 2022  OCI INFOTEP'!$J$3</definedName>
    <definedName name="FIJO5">'FORMATO 2022  OCI INFOTEP'!$L$2</definedName>
    <definedName name="FIJO6">'FORMATO 2022  OCI INFOTEP'!$L$3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78" i="1" l="1"/>
  <c r="E13" i="3"/>
  <c r="L3" i="1"/>
  <c r="L76" i="1" s="1"/>
  <c r="J3" i="1"/>
  <c r="J120" i="1" s="1"/>
  <c r="H121" i="1"/>
  <c r="M121" i="1" s="1"/>
  <c r="H120" i="1"/>
  <c r="M120" i="1" s="1"/>
  <c r="L119" i="1"/>
  <c r="J119" i="1"/>
  <c r="H119" i="1"/>
  <c r="M119" i="1" s="1"/>
  <c r="N119" i="1" s="1"/>
  <c r="H118" i="1"/>
  <c r="M118" i="1" s="1"/>
  <c r="N117" i="1" s="1"/>
  <c r="L117" i="1"/>
  <c r="J117" i="1"/>
  <c r="H117" i="1"/>
  <c r="M117" i="1" s="1"/>
  <c r="H116" i="1"/>
  <c r="M116" i="1" s="1"/>
  <c r="H115" i="1"/>
  <c r="M115" i="1" s="1"/>
  <c r="H114" i="1"/>
  <c r="M114" i="1" s="1"/>
  <c r="H113" i="1"/>
  <c r="M113" i="1" s="1"/>
  <c r="L112" i="1"/>
  <c r="J112" i="1"/>
  <c r="H112" i="1"/>
  <c r="M112" i="1" s="1"/>
  <c r="N112" i="1" s="1"/>
  <c r="J111" i="1"/>
  <c r="H111" i="1"/>
  <c r="M111" i="1" s="1"/>
  <c r="N110" i="1" s="1"/>
  <c r="L110" i="1"/>
  <c r="J110" i="1"/>
  <c r="H110" i="1"/>
  <c r="M110" i="1" s="1"/>
  <c r="J108" i="1"/>
  <c r="H108" i="1"/>
  <c r="M108" i="1" s="1"/>
  <c r="H107" i="1"/>
  <c r="M107" i="1" s="1"/>
  <c r="N106" i="1" s="1"/>
  <c r="O106" i="1" s="1"/>
  <c r="G11" i="3" s="1"/>
  <c r="L106" i="1"/>
  <c r="J106" i="1"/>
  <c r="H106" i="1"/>
  <c r="M106" i="1" s="1"/>
  <c r="J104" i="1"/>
  <c r="H104" i="1"/>
  <c r="M104" i="1" s="1"/>
  <c r="H103" i="1"/>
  <c r="M103" i="1" s="1"/>
  <c r="H102" i="1"/>
  <c r="M102" i="1" s="1"/>
  <c r="H101" i="1"/>
  <c r="M101" i="1" s="1"/>
  <c r="H100" i="1"/>
  <c r="M100" i="1" s="1"/>
  <c r="L99" i="1"/>
  <c r="J99" i="1"/>
  <c r="H99" i="1"/>
  <c r="M99" i="1" s="1"/>
  <c r="N99" i="1" s="1"/>
  <c r="H98" i="1"/>
  <c r="M98" i="1" s="1"/>
  <c r="H97" i="1"/>
  <c r="M97" i="1" s="1"/>
  <c r="L96" i="1"/>
  <c r="J96" i="1"/>
  <c r="H96" i="1"/>
  <c r="M96" i="1" s="1"/>
  <c r="N96" i="1" s="1"/>
  <c r="H95" i="1"/>
  <c r="M95" i="1" s="1"/>
  <c r="L94" i="1"/>
  <c r="J94" i="1"/>
  <c r="H94" i="1"/>
  <c r="M94" i="1" s="1"/>
  <c r="N94" i="1" s="1"/>
  <c r="H93" i="1"/>
  <c r="M93" i="1" s="1"/>
  <c r="H92" i="1"/>
  <c r="M92" i="1" s="1"/>
  <c r="H91" i="1"/>
  <c r="M91" i="1" s="1"/>
  <c r="J90" i="1"/>
  <c r="H90" i="1"/>
  <c r="M90" i="1" s="1"/>
  <c r="N89" i="1" s="1"/>
  <c r="L89" i="1"/>
  <c r="J89" i="1"/>
  <c r="H89" i="1"/>
  <c r="M89" i="1" s="1"/>
  <c r="L86" i="1"/>
  <c r="L82" i="1"/>
  <c r="J87" i="1"/>
  <c r="J82" i="1"/>
  <c r="H87" i="1"/>
  <c r="M87" i="1" s="1"/>
  <c r="H86" i="1"/>
  <c r="M86" i="1" s="1"/>
  <c r="H85" i="1"/>
  <c r="M85" i="1" s="1"/>
  <c r="H84" i="1"/>
  <c r="M84" i="1" s="1"/>
  <c r="H83" i="1"/>
  <c r="M83" i="1" s="1"/>
  <c r="N82" i="1" s="1"/>
  <c r="H82" i="1"/>
  <c r="M82" i="1" s="1"/>
  <c r="H81" i="1"/>
  <c r="M81" i="1" s="1"/>
  <c r="H80" i="1"/>
  <c r="M80" i="1" s="1"/>
  <c r="L79" i="1"/>
  <c r="H79" i="1"/>
  <c r="M79" i="1" s="1"/>
  <c r="L78" i="1"/>
  <c r="J78" i="1"/>
  <c r="H78" i="1"/>
  <c r="M78" i="1" s="1"/>
  <c r="H76" i="1"/>
  <c r="M76" i="1" s="1"/>
  <c r="H75" i="1"/>
  <c r="M75" i="1" s="1"/>
  <c r="L74" i="1"/>
  <c r="J74" i="1"/>
  <c r="H74" i="1"/>
  <c r="M74" i="1" s="1"/>
  <c r="N74" i="1" s="1"/>
  <c r="O74" i="1" s="1"/>
  <c r="G8" i="3" s="1"/>
  <c r="H72" i="1"/>
  <c r="M72" i="1" s="1"/>
  <c r="H71" i="1"/>
  <c r="M71" i="1" s="1"/>
  <c r="L70" i="1"/>
  <c r="J70" i="1"/>
  <c r="H70" i="1"/>
  <c r="M70" i="1" s="1"/>
  <c r="N70" i="1" s="1"/>
  <c r="H69" i="1"/>
  <c r="M69" i="1" s="1"/>
  <c r="J68" i="1"/>
  <c r="H68" i="1"/>
  <c r="M68" i="1" s="1"/>
  <c r="L67" i="1"/>
  <c r="J67" i="1"/>
  <c r="H67" i="1"/>
  <c r="M67" i="1" s="1"/>
  <c r="N67" i="1" s="1"/>
  <c r="H66" i="1"/>
  <c r="M66" i="1" s="1"/>
  <c r="J65" i="1"/>
  <c r="H65" i="1"/>
  <c r="M65" i="1" s="1"/>
  <c r="L64" i="1"/>
  <c r="J64" i="1"/>
  <c r="H64" i="1"/>
  <c r="M64" i="1" s="1"/>
  <c r="N64" i="1" s="1"/>
  <c r="J63" i="1"/>
  <c r="H63" i="1"/>
  <c r="M63" i="1" s="1"/>
  <c r="H62" i="1"/>
  <c r="M62" i="1" s="1"/>
  <c r="L61" i="1"/>
  <c r="J61" i="1"/>
  <c r="H61" i="1"/>
  <c r="M61" i="1" s="1"/>
  <c r="N61" i="1" s="1"/>
  <c r="J60" i="1"/>
  <c r="H60" i="1"/>
  <c r="M60" i="1" s="1"/>
  <c r="H59" i="1"/>
  <c r="M59" i="1" s="1"/>
  <c r="L58" i="1"/>
  <c r="J58" i="1"/>
  <c r="H58" i="1"/>
  <c r="M58" i="1" s="1"/>
  <c r="N58" i="1" s="1"/>
  <c r="H56" i="1"/>
  <c r="M56" i="1" s="1"/>
  <c r="L55" i="1"/>
  <c r="J55" i="1"/>
  <c r="H55" i="1"/>
  <c r="M55" i="1" s="1"/>
  <c r="N55" i="1" s="1"/>
  <c r="L54" i="1"/>
  <c r="H54" i="1"/>
  <c r="M54" i="1" s="1"/>
  <c r="L53" i="1"/>
  <c r="J53" i="1"/>
  <c r="H53" i="1"/>
  <c r="M53" i="1" s="1"/>
  <c r="N53" i="1" s="1"/>
  <c r="N47" i="1"/>
  <c r="L50" i="1"/>
  <c r="J50" i="1"/>
  <c r="H51" i="1"/>
  <c r="M51" i="1" s="1"/>
  <c r="H50" i="1"/>
  <c r="M50" i="1" s="1"/>
  <c r="N50" i="1" s="1"/>
  <c r="H49" i="1"/>
  <c r="M49" i="1" s="1"/>
  <c r="H48" i="1"/>
  <c r="M48" i="1" s="1"/>
  <c r="L47" i="1"/>
  <c r="J47" i="1"/>
  <c r="H47" i="1"/>
  <c r="M47" i="1" s="1"/>
  <c r="H46" i="1"/>
  <c r="M46" i="1" s="1"/>
  <c r="H45" i="1"/>
  <c r="M45" i="1" s="1"/>
  <c r="L44" i="1"/>
  <c r="J44" i="1"/>
  <c r="M44" i="1" s="1"/>
  <c r="N44" i="1" s="1"/>
  <c r="H44" i="1"/>
  <c r="H40" i="1"/>
  <c r="M40" i="1" s="1"/>
  <c r="L39" i="1"/>
  <c r="H39" i="1"/>
  <c r="M39" i="1" s="1"/>
  <c r="H38" i="1"/>
  <c r="M38" i="1" s="1"/>
  <c r="N37" i="1" s="1"/>
  <c r="L37" i="1"/>
  <c r="J37" i="1"/>
  <c r="H37" i="1"/>
  <c r="M37" i="1" s="1"/>
  <c r="L15" i="1"/>
  <c r="J18" i="1"/>
  <c r="M18" i="1" s="1"/>
  <c r="J17" i="1"/>
  <c r="J15" i="1"/>
  <c r="M15" i="1" s="1"/>
  <c r="H18" i="1"/>
  <c r="H17" i="1"/>
  <c r="M17" i="1" s="1"/>
  <c r="H16" i="1"/>
  <c r="H15" i="1"/>
  <c r="H36" i="1"/>
  <c r="M36" i="1" s="1"/>
  <c r="H35" i="1"/>
  <c r="M35" i="1" s="1"/>
  <c r="L34" i="1"/>
  <c r="J34" i="1"/>
  <c r="H34" i="1"/>
  <c r="M34" i="1" s="1"/>
  <c r="N34" i="1" s="1"/>
  <c r="H33" i="1"/>
  <c r="M33" i="1" s="1"/>
  <c r="H32" i="1"/>
  <c r="M32" i="1" s="1"/>
  <c r="L31" i="1"/>
  <c r="J31" i="1"/>
  <c r="H31" i="1"/>
  <c r="M31" i="1" s="1"/>
  <c r="N31" i="1" s="1"/>
  <c r="H30" i="1"/>
  <c r="M30" i="1" s="1"/>
  <c r="H29" i="1"/>
  <c r="M29" i="1" s="1"/>
  <c r="L28" i="1"/>
  <c r="J28" i="1"/>
  <c r="M28" i="1" s="1"/>
  <c r="N28" i="1" s="1"/>
  <c r="H28" i="1"/>
  <c r="H27" i="1"/>
  <c r="M27" i="1" s="1"/>
  <c r="H26" i="1"/>
  <c r="M26" i="1" s="1"/>
  <c r="N25" i="1" s="1"/>
  <c r="L25" i="1"/>
  <c r="J25" i="1"/>
  <c r="H25" i="1"/>
  <c r="H24" i="1"/>
  <c r="H23" i="1"/>
  <c r="M23" i="1" s="1"/>
  <c r="L22" i="1"/>
  <c r="J22" i="1"/>
  <c r="M22" i="1" s="1"/>
  <c r="H22" i="1"/>
  <c r="H21" i="1"/>
  <c r="M21" i="1" s="1"/>
  <c r="L20" i="1"/>
  <c r="H20" i="1"/>
  <c r="M20" i="1" s="1"/>
  <c r="L19" i="1"/>
  <c r="J19" i="1"/>
  <c r="H19" i="1"/>
  <c r="M19" i="1" s="1"/>
  <c r="N19" i="1" s="1"/>
  <c r="L13" i="1"/>
  <c r="L12" i="1"/>
  <c r="J13" i="1"/>
  <c r="J12" i="1"/>
  <c r="H14" i="1"/>
  <c r="M14" i="1" s="1"/>
  <c r="H13" i="1"/>
  <c r="M13" i="1" s="1"/>
  <c r="H12" i="1"/>
  <c r="M12" i="1" s="1"/>
  <c r="N12" i="1" s="1"/>
  <c r="L10" i="1"/>
  <c r="L8" i="1"/>
  <c r="L7" i="1"/>
  <c r="J7" i="1"/>
  <c r="H11" i="1"/>
  <c r="M11" i="1" s="1"/>
  <c r="H10" i="1"/>
  <c r="M10" i="1" s="1"/>
  <c r="N7" i="1" s="1"/>
  <c r="H9" i="1"/>
  <c r="M9" i="1" s="1"/>
  <c r="H8" i="1"/>
  <c r="H7" i="1"/>
  <c r="F8" i="1"/>
  <c r="F9" i="1" s="1"/>
  <c r="F10" i="1" s="1"/>
  <c r="F11" i="1" s="1"/>
  <c r="D5" i="3"/>
  <c r="D6" i="3" s="1"/>
  <c r="D7" i="3" s="1"/>
  <c r="D8" i="3" s="1"/>
  <c r="D9" i="3" s="1"/>
  <c r="D10" i="3" s="1"/>
  <c r="D11" i="3" s="1"/>
  <c r="D12" i="3" s="1"/>
  <c r="B5" i="3"/>
  <c r="B6" i="3" s="1"/>
  <c r="B7" i="3" s="1"/>
  <c r="B8" i="3" s="1"/>
  <c r="B9" i="3" s="1"/>
  <c r="B10" i="3" s="1"/>
  <c r="B11" i="3" s="1"/>
  <c r="B12" i="3" s="1"/>
  <c r="F13" i="3"/>
  <c r="C7" i="3"/>
  <c r="C8" i="1"/>
  <c r="C9" i="1" s="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5" i="1"/>
  <c r="C46" i="1" s="1"/>
  <c r="C47" i="1" s="1"/>
  <c r="C48" i="1" s="1"/>
  <c r="C49" i="1" s="1"/>
  <c r="C50" i="1" s="1"/>
  <c r="C51" i="1" s="1"/>
  <c r="C54" i="1"/>
  <c r="C55" i="1" s="1"/>
  <c r="C56" i="1" s="1"/>
  <c r="C59" i="1"/>
  <c r="C60" i="1" s="1"/>
  <c r="C61" i="1" s="1"/>
  <c r="C62" i="1" s="1"/>
  <c r="C63" i="1" s="1"/>
  <c r="C64" i="1" s="1"/>
  <c r="C65" i="1" s="1"/>
  <c r="C66" i="1" s="1"/>
  <c r="C67" i="1" s="1"/>
  <c r="C68" i="1" s="1"/>
  <c r="C69" i="1" s="1"/>
  <c r="C70" i="1" s="1"/>
  <c r="C71" i="1" s="1"/>
  <c r="C72" i="1" s="1"/>
  <c r="C75" i="1"/>
  <c r="C76" i="1" s="1"/>
  <c r="C79" i="1"/>
  <c r="C80" i="1" s="1"/>
  <c r="C81" i="1" s="1"/>
  <c r="C82" i="1" s="1"/>
  <c r="C83" i="1" s="1"/>
  <c r="C84" i="1" s="1"/>
  <c r="C85" i="1" s="1"/>
  <c r="C86" i="1" s="1"/>
  <c r="C87" i="1" s="1"/>
  <c r="C90" i="1"/>
  <c r="C91" i="1" s="1"/>
  <c r="C92" i="1" s="1"/>
  <c r="C93" i="1" s="1"/>
  <c r="C94" i="1" s="1"/>
  <c r="C95" i="1" s="1"/>
  <c r="C96" i="1" s="1"/>
  <c r="C97" i="1" s="1"/>
  <c r="C98" i="1" s="1"/>
  <c r="C99" i="1" s="1"/>
  <c r="C100" i="1" s="1"/>
  <c r="C101" i="1" s="1"/>
  <c r="C102" i="1" s="1"/>
  <c r="C103" i="1" s="1"/>
  <c r="C104" i="1" s="1"/>
  <c r="C107" i="1"/>
  <c r="C108" i="1" s="1"/>
  <c r="C111" i="1"/>
  <c r="C112" i="1" s="1"/>
  <c r="C113" i="1" s="1"/>
  <c r="C114" i="1" s="1"/>
  <c r="C115" i="1" s="1"/>
  <c r="C116" i="1" s="1"/>
  <c r="C117" i="1" s="1"/>
  <c r="C118" i="1" s="1"/>
  <c r="C119" i="1" s="1"/>
  <c r="C120" i="1" s="1"/>
  <c r="C121" i="1" s="1"/>
  <c r="C12" i="3"/>
  <c r="C11" i="3"/>
  <c r="C10" i="3"/>
  <c r="C9" i="3"/>
  <c r="C8" i="3"/>
  <c r="C6" i="3"/>
  <c r="C5" i="3"/>
  <c r="C4" i="3"/>
  <c r="F120" i="1"/>
  <c r="F121" i="1" s="1"/>
  <c r="F119" i="1"/>
  <c r="F118" i="1"/>
  <c r="F117" i="1"/>
  <c r="F114" i="1"/>
  <c r="F115" i="1"/>
  <c r="F116" i="1"/>
  <c r="F113" i="1"/>
  <c r="F112" i="1"/>
  <c r="F111" i="1"/>
  <c r="F110" i="1"/>
  <c r="F107" i="1"/>
  <c r="F108" i="1" s="1"/>
  <c r="F106" i="1"/>
  <c r="F100" i="1"/>
  <c r="F101" i="1" s="1"/>
  <c r="F102" i="1" s="1"/>
  <c r="F103" i="1" s="1"/>
  <c r="F104" i="1" s="1"/>
  <c r="F99" i="1"/>
  <c r="F98" i="1"/>
  <c r="F97" i="1"/>
  <c r="F96" i="1"/>
  <c r="F95" i="1"/>
  <c r="F94" i="1"/>
  <c r="F90" i="1"/>
  <c r="F91" i="1" s="1"/>
  <c r="F92" i="1" s="1"/>
  <c r="F93" i="1" s="1"/>
  <c r="F89" i="1"/>
  <c r="F83" i="1"/>
  <c r="F84" i="1" s="1"/>
  <c r="F85" i="1" s="1"/>
  <c r="F86" i="1" s="1"/>
  <c r="F87" i="1" s="1"/>
  <c r="F82" i="1"/>
  <c r="F79" i="1"/>
  <c r="F80" i="1" s="1"/>
  <c r="F81" i="1" s="1"/>
  <c r="F78" i="1"/>
  <c r="F75" i="1"/>
  <c r="F76" i="1" s="1"/>
  <c r="F74" i="1"/>
  <c r="F71" i="1"/>
  <c r="F72" i="1" s="1"/>
  <c r="F70" i="1"/>
  <c r="F68" i="1"/>
  <c r="F69" i="1" s="1"/>
  <c r="F67" i="1"/>
  <c r="F65" i="1"/>
  <c r="F66" i="1" s="1"/>
  <c r="F64" i="1"/>
  <c r="F62" i="1"/>
  <c r="F63" i="1" s="1"/>
  <c r="F61" i="1"/>
  <c r="F59" i="1"/>
  <c r="F60" i="1" s="1"/>
  <c r="F58" i="1"/>
  <c r="F56" i="1"/>
  <c r="F55" i="1"/>
  <c r="F54" i="1"/>
  <c r="F53" i="1"/>
  <c r="F51" i="1"/>
  <c r="F50" i="1"/>
  <c r="F48" i="1"/>
  <c r="F49" i="1" s="1"/>
  <c r="F47" i="1"/>
  <c r="F45" i="1"/>
  <c r="F46" i="1" s="1"/>
  <c r="F44" i="1"/>
  <c r="F38" i="1"/>
  <c r="F39" i="1" s="1"/>
  <c r="F40" i="1" s="1"/>
  <c r="F37" i="1"/>
  <c r="F35" i="1"/>
  <c r="F36" i="1" s="1"/>
  <c r="F34" i="1"/>
  <c r="F32" i="1"/>
  <c r="F33" i="1" s="1"/>
  <c r="F31" i="1"/>
  <c r="F29" i="1"/>
  <c r="F30" i="1" s="1"/>
  <c r="F28" i="1"/>
  <c r="F26" i="1"/>
  <c r="F27" i="1" s="1"/>
  <c r="F25" i="1"/>
  <c r="F23" i="1"/>
  <c r="F24" i="1" s="1"/>
  <c r="F20" i="1"/>
  <c r="F21" i="1" s="1"/>
  <c r="F16" i="1"/>
  <c r="F17" i="1" s="1"/>
  <c r="F18" i="1" s="1"/>
  <c r="F13" i="1"/>
  <c r="F14" i="1" s="1"/>
  <c r="N15" i="1" l="1"/>
  <c r="J8" i="1"/>
  <c r="L14" i="1"/>
  <c r="L23" i="1"/>
  <c r="L26" i="1"/>
  <c r="L48" i="1"/>
  <c r="J51" i="1"/>
  <c r="L69" i="1"/>
  <c r="J72" i="1"/>
  <c r="J100" i="1"/>
  <c r="L121" i="1"/>
  <c r="L16" i="1"/>
  <c r="J9" i="1"/>
  <c r="L21" i="1"/>
  <c r="J29" i="1"/>
  <c r="L40" i="1"/>
  <c r="L46" i="1"/>
  <c r="L59" i="1"/>
  <c r="J95" i="1"/>
  <c r="J98" i="1"/>
  <c r="J27" i="1"/>
  <c r="J33" i="1"/>
  <c r="L36" i="1"/>
  <c r="J16" i="1"/>
  <c r="M16" i="1" s="1"/>
  <c r="L49" i="1"/>
  <c r="L51" i="1"/>
  <c r="L56" i="1"/>
  <c r="J93" i="1"/>
  <c r="L63" i="1"/>
  <c r="L65" i="1"/>
  <c r="L114" i="1"/>
  <c r="L11" i="1"/>
  <c r="J14" i="1"/>
  <c r="L27" i="1"/>
  <c r="L29" i="1"/>
  <c r="L32" i="1"/>
  <c r="L45" i="1"/>
  <c r="J75" i="1"/>
  <c r="J85" i="1"/>
  <c r="J91" i="1"/>
  <c r="J107" i="1"/>
  <c r="J81" i="1"/>
  <c r="L87" i="1"/>
  <c r="L90" i="1"/>
  <c r="L102" i="1"/>
  <c r="L116" i="1"/>
  <c r="L9" i="1"/>
  <c r="J21" i="1"/>
  <c r="J23" i="1"/>
  <c r="L30" i="1"/>
  <c r="J35" i="1"/>
  <c r="L18" i="1"/>
  <c r="J39" i="1"/>
  <c r="J54" i="1"/>
  <c r="J56" i="1"/>
  <c r="J59" i="1"/>
  <c r="J66" i="1"/>
  <c r="L71" i="1"/>
  <c r="J80" i="1"/>
  <c r="J86" i="1"/>
  <c r="L98" i="1"/>
  <c r="L100" i="1"/>
  <c r="J103" i="1"/>
  <c r="J121" i="1"/>
  <c r="J76" i="1"/>
  <c r="J79" i="1"/>
  <c r="L81" i="1"/>
  <c r="L83" i="1"/>
  <c r="L92" i="1"/>
  <c r="J97" i="1"/>
  <c r="J102" i="1"/>
  <c r="L104" i="1"/>
  <c r="L107" i="1"/>
  <c r="J113" i="1"/>
  <c r="L120" i="1"/>
  <c r="J10" i="1"/>
  <c r="L24" i="1"/>
  <c r="L33" i="1"/>
  <c r="L35" i="1"/>
  <c r="L38" i="1"/>
  <c r="J46" i="1"/>
  <c r="J48" i="1"/>
  <c r="J62" i="1"/>
  <c r="J69" i="1"/>
  <c r="J71" i="1"/>
  <c r="J83" i="1"/>
  <c r="L85" i="1"/>
  <c r="J92" i="1"/>
  <c r="J101" i="1"/>
  <c r="L115" i="1"/>
  <c r="J11" i="1"/>
  <c r="J24" i="1"/>
  <c r="M24" i="1" s="1"/>
  <c r="N22" i="1" s="1"/>
  <c r="J26" i="1"/>
  <c r="J30" i="1"/>
  <c r="J32" i="1"/>
  <c r="J36" i="1"/>
  <c r="L17" i="1"/>
  <c r="J38" i="1"/>
  <c r="J40" i="1"/>
  <c r="J45" i="1"/>
  <c r="J49" i="1"/>
  <c r="L60" i="1"/>
  <c r="L62" i="1"/>
  <c r="L66" i="1"/>
  <c r="L68" i="1"/>
  <c r="L72" i="1"/>
  <c r="L75" i="1"/>
  <c r="L80" i="1"/>
  <c r="J84" i="1"/>
  <c r="L84" i="1"/>
  <c r="L91" i="1"/>
  <c r="L93" i="1"/>
  <c r="L95" i="1"/>
  <c r="L97" i="1"/>
  <c r="L101" i="1"/>
  <c r="L103" i="1"/>
  <c r="L108" i="1"/>
  <c r="L111" i="1"/>
  <c r="L113" i="1"/>
  <c r="L118" i="1"/>
  <c r="J115" i="1"/>
  <c r="H8" i="3"/>
  <c r="I8" i="3"/>
  <c r="O44" i="1"/>
  <c r="J114" i="1"/>
  <c r="J116" i="1"/>
  <c r="J118" i="1"/>
  <c r="D13" i="3"/>
  <c r="O110" i="1"/>
  <c r="G12" i="3" s="1"/>
  <c r="H12" i="3" s="1"/>
  <c r="H11" i="3"/>
  <c r="I11" i="3"/>
  <c r="O89" i="1"/>
  <c r="G10" i="3" s="1"/>
  <c r="H10" i="3" s="1"/>
  <c r="O78" i="1"/>
  <c r="O58" i="1"/>
  <c r="O53" i="1"/>
  <c r="O7" i="1" l="1"/>
  <c r="G6" i="3"/>
  <c r="I6" i="3" s="1"/>
  <c r="H9" i="3"/>
  <c r="G9" i="3"/>
  <c r="G5" i="3"/>
  <c r="H5" i="3" s="1"/>
  <c r="G7" i="3"/>
  <c r="H7" i="3" s="1"/>
  <c r="G4" i="3"/>
  <c r="I12" i="3"/>
  <c r="I10" i="3"/>
  <c r="I9" i="3"/>
  <c r="I7" i="3"/>
  <c r="G13" i="3" l="1"/>
  <c r="J4" i="3"/>
  <c r="L4" i="3" s="1"/>
  <c r="H6" i="3"/>
  <c r="I5" i="3"/>
  <c r="I4" i="3"/>
  <c r="H4" i="3"/>
  <c r="K4" i="3" l="1"/>
</calcChain>
</file>

<file path=xl/sharedStrings.xml><?xml version="1.0" encoding="utf-8"?>
<sst xmlns="http://schemas.openxmlformats.org/spreadsheetml/2006/main" count="559" uniqueCount="350">
  <si>
    <t>MARCO DE REFERENCIA DEL PROCESO CONTABLE</t>
  </si>
  <si>
    <t>ELEMENTOS DEL MARCO NORMATIVO</t>
  </si>
  <si>
    <t>POLITICAS CONTABLES</t>
  </si>
  <si>
    <t>TIPO</t>
  </si>
  <si>
    <t>TOTAL</t>
  </si>
  <si>
    <t>OBSERVACIONES</t>
  </si>
  <si>
    <t>CALIFICACION</t>
  </si>
  <si>
    <t>¿La entidad ha definido las politicas contables que debe aplicar para el reconocimiento, medicion, revelacion y presentacion de los hechos economicos de acuerdo con el marco normativo que le corresponde aplicar?</t>
  </si>
  <si>
    <t>1.1</t>
  </si>
  <si>
    <t>Ex</t>
  </si>
  <si>
    <t>Ef</t>
  </si>
  <si>
    <t>1.2</t>
  </si>
  <si>
    <t>Las políticas establecidas son aplicadas en el desarrollo del proceso contable?</t>
  </si>
  <si>
    <t>1.3</t>
  </si>
  <si>
    <t>¿Las políticas contables responden a la naturaleza y a la actividad de la entidad?</t>
  </si>
  <si>
    <t>¿Las políticas contables propenden por la representación fiel de la información financiera?</t>
  </si>
  <si>
    <t>1.4</t>
  </si>
  <si>
    <t>¿Se establecen instrumentos (planes, procedimientos,manuales, reglas de negocio, guías, etc) para el seguimiento al cumplimiento de los planes de mejoramiento derivados de los hallazgos de auditoría interna o externa?</t>
  </si>
  <si>
    <t>2.1</t>
  </si>
  <si>
    <t>2.2</t>
  </si>
  <si>
    <t>¿Se socializan estos instrumentos de seguimiento con los responsables?</t>
  </si>
  <si>
    <t>¿Se hace seguimiento o monitoreo al cumplimiento de los planes de mejoramiento?</t>
  </si>
  <si>
    <t>¿La entidad cuenta con una política o instrumento (procedimiento, manual, regla de negocio, guía, instructivo, etc.) tendiente a facilitar el flujo de información relativo a los hechos económicos originados en cualquier dependencia?</t>
  </si>
  <si>
    <t>3.1</t>
  </si>
  <si>
    <t>3.2</t>
  </si>
  <si>
    <t>3.3</t>
  </si>
  <si>
    <t>¿Se socializan estas herramientas con el personal involucrado en el proceso?</t>
  </si>
  <si>
    <t>¿Existen procedimientos internos documentados que faciliten la aplicación de la política?</t>
  </si>
  <si>
    <t>4.1</t>
  </si>
  <si>
    <t>4.2</t>
  </si>
  <si>
    <t>¿Se ha implementado una política o instrumento (directriz, procedimiento, guía o lineamiento) sobre la identificación de los bienes físicos en forma individualizada dentro del proceso contable de la entidad?</t>
  </si>
  <si>
    <t>¿Se ha socializado este instrumento con el personal involucrado en el proceso?</t>
  </si>
  <si>
    <t>¿Se verifica la individualización de los bienes físicos?</t>
  </si>
  <si>
    <t>¿Se cuenta con una directriz, guía o procedimiento para realizar las conciliaciones de las partidas más relevantes, a fin de lograr una adecuada identificación y medición?</t>
  </si>
  <si>
    <t>5.1</t>
  </si>
  <si>
    <t>5.2</t>
  </si>
  <si>
    <t>¿Se socializan estas directrices, guías o procedimientos con el personal involucrado en el proceso?</t>
  </si>
  <si>
    <t>¿Se verifica la aplicación de estas directrices, guías o procedimientos?</t>
  </si>
  <si>
    <t>¿Se cuenta con una directriz, guía, lineamiento, procedimiento o instrucción en que se defina la segregación de funciones (autorizaciones, registros y manejos) dentro de los procesos contables?</t>
  </si>
  <si>
    <t>6.1</t>
  </si>
  <si>
    <t>6.2</t>
  </si>
  <si>
    <t>¿Se socializa esta directriz, guía, lineamiento, procedimiento o instrucción con el personal involucrado en el proceso?</t>
  </si>
  <si>
    <t>¿Se verifica el cumplimiento de esta directriz, guía, lineamiento, procedimiento o instrucción?</t>
  </si>
  <si>
    <t>¿Se cuenta con una directriz, procedimiento, guía, lineamiento o instrucción para la presentación oportuna de la información financiera?</t>
  </si>
  <si>
    <t>7.1</t>
  </si>
  <si>
    <t>7.2</t>
  </si>
  <si>
    <t>¿Se cumple con la directriz, guía, lineamiento, procedimiento o instrucción?</t>
  </si>
  <si>
    <t>¿Existe un procedimiento para llevar a cabo, en forma adecuada, el cierre integral de la información producida en las áreas o dependencias que generan hechos económicos?</t>
  </si>
  <si>
    <t>8.1</t>
  </si>
  <si>
    <t>8.2</t>
  </si>
  <si>
    <t>¿Se socializa este procedimiento con el personal involucrado en el proceso?</t>
  </si>
  <si>
    <t>¿Se cumple con el procedimiento?</t>
  </si>
  <si>
    <t>¿La entidad tiene implementadas directrices, procedimientos, guías o lineamientos para realizar periódicamente inventarios y cruces de información, que le permitan verificar la existencia de activos y pasivos?</t>
  </si>
  <si>
    <t>9.1</t>
  </si>
  <si>
    <t>9.2</t>
  </si>
  <si>
    <t>¿Se socializan las directrices, procedimientos, guías o lineamientos con el personal involucrado en el proceso?</t>
  </si>
  <si>
    <t>¿Se cumple con estas directrices, procedimientos, guías o lineamientos?</t>
  </si>
  <si>
    <t>¿Se tienen establecidas directrices, procedimientos, instrucciones, o lineamientos sobre análisis, depuración y seguimiento de cuentas para el mejoramiento y sostenibilidad de la calidad de la información?</t>
  </si>
  <si>
    <t>10.1</t>
  </si>
  <si>
    <t>10.2</t>
  </si>
  <si>
    <t>10.3</t>
  </si>
  <si>
    <t>¿Se socializan estas directrices, procedimientos, instrucciones, o lineamientos con el personal involucrado en el proceso?</t>
  </si>
  <si>
    <t>¿Existen mecanismos para verificar el cumplimiento de estas directrices, procedimientos, instrucciones, o lineamientos?</t>
  </si>
  <si>
    <t>¿El análisis, la depuracion y el seguimiento de cuentas se realiza permanentemente o por lo menos periódicamente?</t>
  </si>
  <si>
    <t>¿Se evidencia por medio de flujogramas, u otra técnica o mecanismo, la forma como circula la información hacia el área contable?</t>
  </si>
  <si>
    <t>11.1</t>
  </si>
  <si>
    <t>¿La entidad ha identificado los proveedores de información dentro del proceso contable?</t>
  </si>
  <si>
    <t>11.2</t>
  </si>
  <si>
    <t>¿La entidad ha identificado los receptores de información dentro del proceso contable?</t>
  </si>
  <si>
    <t>¿Los derechos y obligaciones se encuentran debidamente individualizados en la contabilidad, bien sea por el área contable, o bien por otras dependencias?</t>
  </si>
  <si>
    <t>12.1</t>
  </si>
  <si>
    <t>12.2</t>
  </si>
  <si>
    <t>¿Los derechos y obligaciones se miden a partir de su individualización?</t>
  </si>
  <si>
    <t>¿La baja en cuentas es factible a partir de la individualización de los derechos y obligaciones?</t>
  </si>
  <si>
    <t>¿Para la identificación de los hechos económicos, se toma como base el marco normativo aplicable a la entidad?</t>
  </si>
  <si>
    <t>ETAPAS DEL PROCESO CONTABLE</t>
  </si>
  <si>
    <t>RECONOCIMIENTO</t>
  </si>
  <si>
    <t>IDENTIFICACION</t>
  </si>
  <si>
    <t>13.1</t>
  </si>
  <si>
    <t>¿En el proceso de identificación se tienen en cuenta los criterios para el reconocimiento de los hechos económicos definidos en las normas?</t>
  </si>
  <si>
    <t>CLASIFICACION</t>
  </si>
  <si>
    <t>¿Se utiliza la versión actualizada del Catálogo General de Cuentas correspondiente al marco normativo aplicable a la entidad?</t>
  </si>
  <si>
    <t>14.1</t>
  </si>
  <si>
    <t>¿Se realizan revisiones permanentes sobre la vigencia del catálogo de cuentas?</t>
  </si>
  <si>
    <t>¿Se llevan registros individualizados de los hechos económicos ocurridos en la entidad</t>
  </si>
  <si>
    <t>15.1</t>
  </si>
  <si>
    <t>¿En el proceso de clasificación se consideran los criterios definidos en el marco normativo aplicable a la entidad?</t>
  </si>
  <si>
    <t>REGISTRO</t>
  </si>
  <si>
    <t>¿Los hechos económicos se contabilizan cronológicamente?</t>
  </si>
  <si>
    <t>16.1</t>
  </si>
  <si>
    <t>16.2</t>
  </si>
  <si>
    <t>¿Se verifica el registro contable cronológico de los hechos económicos?</t>
  </si>
  <si>
    <t>¿Se verifica el registro consecutivo de los hechos económicos en los libros de contabilidad?</t>
  </si>
  <si>
    <t>¿Los hechos económicos registrados están respaldados en documentos soporte idóneos?</t>
  </si>
  <si>
    <t>17.1</t>
  </si>
  <si>
    <t>¿Se verifica que los registros contables cuenten con los documentos de origen interno o externo que los soporten?</t>
  </si>
  <si>
    <t>17.2</t>
  </si>
  <si>
    <t>¿Se conservan y custodian los documentos soporte?</t>
  </si>
  <si>
    <t>¿Para el registro de los hechos económicos, se elaboran los respectivos comprobantes de contabilidad?</t>
  </si>
  <si>
    <t>18.1</t>
  </si>
  <si>
    <t>18.2</t>
  </si>
  <si>
    <t>¿Los comprobantes de contabilidad se realizan cronológicamente?</t>
  </si>
  <si>
    <t>¿Los comprobantes de contabilidad se enumeran consecutivamente?</t>
  </si>
  <si>
    <t>¿Los libros de contabilidad se encuentran debidamente soportados en comprobantes de contabilidad?</t>
  </si>
  <si>
    <t>19.1</t>
  </si>
  <si>
    <t>19.2</t>
  </si>
  <si>
    <t>¿La información de los libros de contabilidad coincide con la registrada en los comprobantes de contabilidad?</t>
  </si>
  <si>
    <t>En caso de haber diferencias entre los registros en los libros y los comprobantes de contabilidad, ¿se realizan las conciliaciones y ajustes necesarios?</t>
  </si>
  <si>
    <t>¿Existe algún mecanismo a través del cual se verifique la completitud de los registros contables?</t>
  </si>
  <si>
    <t>20.1</t>
  </si>
  <si>
    <t>20.2</t>
  </si>
  <si>
    <t>¿Dicho mecanismo se aplica de manera permanente o periódica?</t>
  </si>
  <si>
    <t>¿Los libros de contabilidad se encuentran actualizados y sus saldos están de acuerdo con el último informe trimestral transmitido a la Contaduría General de la Nación?</t>
  </si>
  <si>
    <t>MEDICION INICIAL</t>
  </si>
  <si>
    <t>21.1</t>
  </si>
  <si>
    <t>21.2</t>
  </si>
  <si>
    <t>¿Los criterios de medición inicial de los hechos económicos utilizados por la entidad corresponden al marco normativo aplicable a la entidad?</t>
  </si>
  <si>
    <t>¿Los criterios de medición de los activos, pasivos, ingresos, gastos y costos contenidos en el marco normativo aplicable a la entidad, son de conocimiento del personal involucrado en el proceso contable?</t>
  </si>
  <si>
    <t>¿Los criterios de medición de los activos, pasivos, ingresos, gastos y costos se aplican conforme al marco normativo que le corresponde a la entidad?</t>
  </si>
  <si>
    <t>MEDICION POSTERIOR</t>
  </si>
  <si>
    <t>22.1</t>
  </si>
  <si>
    <t>22.2</t>
  </si>
  <si>
    <t>22.3</t>
  </si>
  <si>
    <t>¿Se calculan, de manera adecuada, los valores correspondientes a los procesos de depreciación, amortización, agotamiento y deterioro, según aplique?</t>
  </si>
  <si>
    <t>¿Los cálculos de depreciación se realizan con base en lo establecido en la política?</t>
  </si>
  <si>
    <t>¿La vida útil de la propiedad, planta y equipo, y la depreciación son objeto de revisión periódica?</t>
  </si>
  <si>
    <t>¿Se verifican los indicios de deterioro de los activos por lo menos al final del periodo contable?</t>
  </si>
  <si>
    <t>¿Se encuentran plenamente establecidos los criterios de medición posterior para cada uno de los elementos de los estados financieros?</t>
  </si>
  <si>
    <t>23.1</t>
  </si>
  <si>
    <t>23.2</t>
  </si>
  <si>
    <t>23.3</t>
  </si>
  <si>
    <t>23.4</t>
  </si>
  <si>
    <t>23.5</t>
  </si>
  <si>
    <t>¿Los criterios se establecen con base en el marco normativo aplicable a la entidad?</t>
  </si>
  <si>
    <t>¿Se identifican los hechos económicos que deben ser objeto de actualización posterior?</t>
  </si>
  <si>
    <t>¿Se verifica que la medición posterior se efectúa con base en los criterios establecidos en el marco normativo aplicable a la entidad?</t>
  </si>
  <si>
    <t>¿La actualización de los hechos económicos se realiza de manera oportuna?</t>
  </si>
  <si>
    <t>¿Se soportan las mediciones fundamentadas en estimaciones o juicios de profesionales expertos ajenos al proceso contable?</t>
  </si>
  <si>
    <t>PRESENTACION DE ESTADOS FINANCIEROS</t>
  </si>
  <si>
    <t>24.1</t>
  </si>
  <si>
    <t>24.2</t>
  </si>
  <si>
    <t>24.3</t>
  </si>
  <si>
    <t>24.4</t>
  </si>
  <si>
    <t>¿Se elaboran y presentan oportunamente los estados financieros a los usuarios de la información financiera?</t>
  </si>
  <si>
    <t>¿Se cuenta con una política, directriz, procedimiento, guía o lineamiento para la divulgación de los estados financieros?</t>
  </si>
  <si>
    <t>¿Se cumple la política, directriz, procedimiento, guía o lineamiento establecida para la divulgación de los estados financieros?</t>
  </si>
  <si>
    <t>¿Se tienen en cuenta los estados financieros para la toma de decisiones en la gestión de la entidad?</t>
  </si>
  <si>
    <t>¿Las cifras contenidas en los estados financieros coinciden con los saldos de los libros de contabilidad?</t>
  </si>
  <si>
    <t>25.1</t>
  </si>
  <si>
    <t>¿Se realizan verificaciones de los saldos de las partidas de los estados financieros previo a la presentación de los estados financieros?</t>
  </si>
  <si>
    <t>¿Se utiliza un sistema de indicadores para analizar e interpretar la realidad financiera de la entidad?</t>
  </si>
  <si>
    <t>26.1</t>
  </si>
  <si>
    <t>26.2</t>
  </si>
  <si>
    <t>¿Los indicadores se ajustan a las necesidades de la entidad y del proceso contable?</t>
  </si>
  <si>
    <t>¿Se verifica la fiabilidad de la información utilizada como insumo para la elaboración del indicador?</t>
  </si>
  <si>
    <t>27.1</t>
  </si>
  <si>
    <t>¿La información financiera presenta la suficiente ilustración para su adecuada comprensión por parte de los usuarios?</t>
  </si>
  <si>
    <t>¿Las notas a los estados financieros cumplen con las revelaciones requeridas en las normas para el reconocimiento, medición, revelación y presentación de los hechos económicos del marco normativo aplicable?</t>
  </si>
  <si>
    <t>27.2</t>
  </si>
  <si>
    <t>27.3</t>
  </si>
  <si>
    <t>27.4</t>
  </si>
  <si>
    <t>27.5</t>
  </si>
  <si>
    <t>¿El contenido de las notas a los estados financieros revela en forma suficiente la información de tipo cualitativo y cuantitativo para que sea útil al usuario?</t>
  </si>
  <si>
    <t>¿En las notas a los estados financieros, se hace referencia a las variaciones significativas que se presentan de un periodo a otro?</t>
  </si>
  <si>
    <t>¿Las notas explican la aplicación de metodologías o la aplicación de juicios profesionales en la preparación de la información, cuando a ello hay lugar?</t>
  </si>
  <si>
    <t>¿Se corrobora que la información presentada a los distintos usuarios de la información sea consistente?</t>
  </si>
  <si>
    <t>RENDICION DE CUENTAS E INFORMACION A PARTES INTERESADAS</t>
  </si>
  <si>
    <t>¿Para las entidades obligadas a realizar rendición de cuentas, se presentan los estados financieros en la misma? Si la entidad no está obligada a rendición de cuentas, ¿se prepara información financiera con propósitos específicos que propendan por la transparencia?</t>
  </si>
  <si>
    <t>28.1</t>
  </si>
  <si>
    <t>28.2</t>
  </si>
  <si>
    <t>¿Se verifica la consistencia de las cifras presentadas en los estados financieros con las presentadas en la rendición de cuentas o la presentada para propósitos específicos?</t>
  </si>
  <si>
    <t>¿Se presentan explicaciones que faciliten a los diferentes usuarios la comprensión de la información financiera presentada?</t>
  </si>
  <si>
    <t>GESTION DEL RIESGO CONTABLE</t>
  </si>
  <si>
    <t>¿Existen mecanismos de identificación y monitoreo de los riesgos de índole contable?</t>
  </si>
  <si>
    <t>29.1</t>
  </si>
  <si>
    <t>¿Se deja evidencia de la aplicación de estos mecanismos?</t>
  </si>
  <si>
    <t>¿Se ha establecido la probabilidad de ocurrencia y el impacto que puede tener, en la entidad, la materialización de los riesgos de índole contable?</t>
  </si>
  <si>
    <t>30.1</t>
  </si>
  <si>
    <t>¿Se analizan y se da un tratamiento adecuado a los riesgos de índole contable en forma permanente?</t>
  </si>
  <si>
    <t>30.2</t>
  </si>
  <si>
    <t>30.3</t>
  </si>
  <si>
    <t>30.4</t>
  </si>
  <si>
    <t>¿Los riesgos identificados se revisan y actualizan periódicamente?</t>
  </si>
  <si>
    <t>¿Se han establecido controles que permitan mitigar o neutralizar la ocurrencia de cada riesgo identificado?</t>
  </si>
  <si>
    <t>¿Se realizan autoevaluaciones periódicas para determinar la eficacia de los controles implementados en cada una de las actividades del proceso contable?</t>
  </si>
  <si>
    <t>¿Los funcionarios involucrados en el proceso contable poseen las habilidades y competencias necesarias para su ejecución?</t>
  </si>
  <si>
    <t>31.1</t>
  </si>
  <si>
    <t>¿Las personas involucradas en el proceso contable están capacitadas para identificar los hechos económicos propios de la entidad que tienen impacto contable?</t>
  </si>
  <si>
    <t>¿Dentro del plan institucional de capacitación se considera el desarrollo de competencias y actualización permanente del personal involucrado en el proceso contable?</t>
  </si>
  <si>
    <t>32.1</t>
  </si>
  <si>
    <t>32.2</t>
  </si>
  <si>
    <t>¿Se verifica la ejecución del plan de capacitación?</t>
  </si>
  <si>
    <t>¿Se verifica que los programas de capacitación desarrollados apuntan al mejoramiento de competencias y habilidades?</t>
  </si>
  <si>
    <t>MAXIMO A OBTENER</t>
  </si>
  <si>
    <t>TOTAL PREGUNTAS</t>
  </si>
  <si>
    <t>PUNTAJE OBTENIDO</t>
  </si>
  <si>
    <t>PORCENTAJE OBTENIDO</t>
  </si>
  <si>
    <t>FORMULARIO PARA LA EVALUACION DEL CONTROL INTERNO CONTABLE</t>
  </si>
  <si>
    <t>¿Se socializan las politicas con el personal involucrado en el proceso contable?</t>
  </si>
  <si>
    <t>El cuestionario se estructura de la siguiente manera: se plantean treinta y dos (32) criterios de control. Cada criterio de control se evaluará a través de una pregunta que verificará su existencia y, seguidamente, se enunciarán una o más preguntas derivadas del criterio que evaluarán su efectividad. Las opciones de calificación que se podrán seleccionar para todas las preguntas serán “SÍ”, “PARCIALMENTE” y “NO”, las cuales tienen la siguiente valoración dentro del formulario:</t>
  </si>
  <si>
    <t>CONVENCIONES</t>
  </si>
  <si>
    <t>EXISTENCIA (EX)</t>
  </si>
  <si>
    <t>RESPUESTA</t>
  </si>
  <si>
    <t>VALOR</t>
  </si>
  <si>
    <t>SI</t>
  </si>
  <si>
    <t>PARCIALMENTE</t>
  </si>
  <si>
    <t>NO</t>
  </si>
  <si>
    <t>EFECTIVIDAD  (EF)</t>
  </si>
  <si>
    <t>RANGOS DE CALIFICACIÓN DE LA EVALUACIÓN DEL CONTROL INTERNO CONTABLE</t>
  </si>
  <si>
    <t>RANGO DE CALIFICACION</t>
  </si>
  <si>
    <t>CALIFICACIÓN CUALITATIVA</t>
  </si>
  <si>
    <t>1.0 &lt; CALIFICACION &lt;3.0</t>
  </si>
  <si>
    <t>3.0 &lt; CALIFICACION &lt;4.0</t>
  </si>
  <si>
    <t>4.0 &lt; CALIFICACION &lt;5.0</t>
  </si>
  <si>
    <t>DEFICIENTE</t>
  </si>
  <si>
    <t>ADECUADO</t>
  </si>
  <si>
    <t>EFICIENTE</t>
  </si>
  <si>
    <r>
      <rPr>
        <b/>
        <sz val="14"/>
        <color theme="1"/>
        <rFont val="Calibri"/>
        <family val="2"/>
        <scheme val="minor"/>
      </rPr>
      <t xml:space="preserve">Cada criterio de control tiene un valor total de 1. </t>
    </r>
    <r>
      <rPr>
        <b/>
        <sz val="12"/>
        <color rgb="FFFF0000"/>
        <rFont val="Calibri"/>
        <family val="2"/>
        <scheme val="minor"/>
      </rPr>
      <t>El 30% de este valor corresponde a la pregunta que busca verificar la existencia del control (Ex),</t>
    </r>
    <r>
      <rPr>
        <sz val="11"/>
        <color theme="1"/>
        <rFont val="Calibri"/>
        <family val="2"/>
        <scheme val="minor"/>
      </rPr>
      <t xml:space="preserve"> y </t>
    </r>
    <r>
      <rPr>
        <b/>
        <sz val="12"/>
        <color rgb="FF7030A0"/>
        <rFont val="Calibri"/>
        <family val="2"/>
        <scheme val="minor"/>
      </rPr>
      <t xml:space="preserve">el 70% restante se distribuye entre las preguntas que buscan evaluar la efectividad del control (Ef). </t>
    </r>
    <r>
      <rPr>
        <sz val="11"/>
        <color theme="1"/>
        <rFont val="Calibri"/>
        <family val="2"/>
        <scheme val="minor"/>
      </rPr>
      <t>Una vez resuelto el cuestionario en su totalidad, se dividirá la sumatoria de todos los puntajes obtenidos entre el total de criterios, para evaluar la existencia y efectividad. El porcentaje obtenido se multiplicará por cinco. La calificación obtenida oscilará entre 1 y 5 y corresponderá al grado de cumplimiento y efectividad del control interno contable. La escala de calificación se interpreta de la siguiente forma:</t>
    </r>
  </si>
  <si>
    <t>VALORACION</t>
  </si>
  <si>
    <t>PARCIALES</t>
  </si>
  <si>
    <t>¿Se elabora el juego completo de estados financieros, con corte al 31 de diciembre?</t>
  </si>
  <si>
    <t>No.P</t>
  </si>
  <si>
    <t>No. Preguntas</t>
  </si>
  <si>
    <t>EX</t>
  </si>
  <si>
    <t>EF</t>
  </si>
  <si>
    <t>PARCIAL ELEMENTO</t>
  </si>
  <si>
    <t>PARCIAL ITEM</t>
  </si>
  <si>
    <t>ITEMS</t>
  </si>
  <si>
    <t>CALIFICACION PARCIAL</t>
  </si>
  <si>
    <t>CALIFICACION FINAL</t>
  </si>
  <si>
    <t xml:space="preserve">2.1 </t>
  </si>
  <si>
    <t xml:space="preserve">FORTALEZAS </t>
  </si>
  <si>
    <t xml:space="preserve">2.2 </t>
  </si>
  <si>
    <t xml:space="preserve">DEBILIDADES </t>
  </si>
  <si>
    <t xml:space="preserve">2.3 </t>
  </si>
  <si>
    <t xml:space="preserve">AVANCES Y MEJORAS DEL PROCESO DE CONTROL INTERNO CONTABLE </t>
  </si>
  <si>
    <t xml:space="preserve">2.4 </t>
  </si>
  <si>
    <t xml:space="preserve">RECOMENDACIONES </t>
  </si>
  <si>
    <t>En terminos  generales se conceptua que el sistema de Control Interno Contable del INFOTEP, garantiza que la informacion financiera, economica y social reune los postulados de confiabilidad y oportunidad- teniendo en cuenta la autoevaluacion  de los elementos del sistema de control interno contable.                                                                      Aunque la entidad viene avanzando de forma significativa se evidencian oportunidades de mejora en cuanto  se verifique  y adopte el  proceso de consolidar, aprobar e implementar procedimientos para areas o procesos criticos.</t>
  </si>
  <si>
    <t>la entidad viene aplicando el marco normativo y se han contemplado todos los criterios necesario para el reconocimiento, medicion, revelacion y presentacion de los hechos economicos   //  Se presentan en las fechas requerodas para aprobacion del consejo directivo   ///  la informacion revelada en los estados financeiros corresponde a los saldo sy movimientos que reposan en los libros de contabilidad conforme lo reglamentado por la contaduria publica  // se gestiona la presentacion oportuna de la informacion financiera y los soportes relativos ante la CGN  y a los organismos de inspeccion y vigilancia  / Todas las cifras  reflejadas en los estados financieros  estan soportadas por documentos idoneos  /  Existe compromiso de la alta direccion para el mejoramiento del control interno contable, evidenciado en la division del cargo profesional universitario  con fundiones de contador y presupuesto- separando dichos cargos  y asignando un responsable para cada uno de ellos, lo anterior a traves de la actualizacion del manual de funciones</t>
  </si>
  <si>
    <t>No se cuentan con la identificacion y aplicación de  controles conforme los nuevos factores generadores de riesgos al proceso contable, teniendo en cuenta  el noevo marco normativo  y las nuevas exigencias  y limitaciones que esta presenta   // el SIIF presenta debilidades en cuanto a la generacion de reportes que sirvan de insumo al area contable, asi como poder genear auxiliares de movimiento y poder realzar ajustes</t>
  </si>
  <si>
    <r>
      <rPr>
        <sz val="11"/>
        <color theme="1"/>
        <rFont val="Calibri"/>
        <family val="2"/>
        <scheme val="minor"/>
      </rPr>
      <t xml:space="preserve">No obstante se dividio el Cargo de Profesional Universitario que venia desempeñando el cargo de contador y presupuesto, por dos cargos individualizados a) Contador   y b) Presupuesto,  se observo  que por nivel gerarquico  y mayor sueldo  dejaron como superior al de Presupuesto.  No obstante el cargo de contador es quien concilia y concolida la informacion procesada desde  presupuesto.  teniendo en cuenta el </t>
    </r>
    <r>
      <rPr>
        <b/>
        <sz val="11"/>
        <color theme="1"/>
        <rFont val="Calibri"/>
        <family val="2"/>
        <scheme val="minor"/>
      </rPr>
      <t xml:space="preserve">ARTÍCULO 5o de la LEY 298 DE 1996. OFICINAS CONTABLES. </t>
    </r>
    <r>
      <rPr>
        <sz val="11"/>
        <color theme="1"/>
        <rFont val="Calibri"/>
        <family val="2"/>
        <scheme val="minor"/>
      </rPr>
      <t xml:space="preserve">Para garantizar el adecuado registro contable de todas las operaciones del sector público, dentro de los seis (6) meses siguientes a la promulgación de la presente ley, las autoridades competentes reestructurarán las áreas financieras y contables actualmente existentes con el objeto de que </t>
    </r>
    <r>
      <rPr>
        <b/>
        <sz val="14"/>
        <color theme="1"/>
        <rFont val="Calibri"/>
        <family val="2"/>
        <scheme val="minor"/>
      </rPr>
      <t>asuman la función de contaduría</t>
    </r>
    <r>
      <rPr>
        <sz val="11"/>
        <color theme="1"/>
        <rFont val="Calibri"/>
        <family val="2"/>
        <scheme val="minor"/>
      </rPr>
      <t xml:space="preserve"> en cada una de las entidades u organismos que integran la administración pública. </t>
    </r>
  </si>
  <si>
    <t>Se tienen previsto los documentos y los medio como se informa al area contable-  no obstante deben consolidarse un documento guia o  instructivo</t>
  </si>
  <si>
    <t>BORRADOR</t>
  </si>
  <si>
    <t xml:space="preserve">El consejo directivo  aprobó las Políticas Contables </t>
  </si>
  <si>
    <t xml:space="preserve">Si se socializaron las políticas con el personal involucrado en el proceso contable adicional  a traves de la publicacion en pagina web </t>
  </si>
  <si>
    <t xml:space="preserve">Sí, las Políticas contables se aplican en el proceso a partir del reconocimiento, seguido de la identificación, clasificación, medición inicial, registro, medición posterior, valuación, registro de ajustes contables, revelación, y finalmente presentación de los estados financieros con sus notas. </t>
  </si>
  <si>
    <t xml:space="preserve">Sí, las políticas contables se diseñaron conforme a la normatividad aplicable para el INFOTEP  para la Elaboración y Presentación de Estados Financieros del INFOTEP - Bajo Nuevo Marco de Regulación, que hace referencia al marco legal con el cual se elaboraron las políticas contables. </t>
  </si>
  <si>
    <t xml:space="preserve">Sí, las Políticas Contables de la entidad está atendiendo las características de representación fiel y relevancia de la información financiera, teniendo en cuenta el Marco Conceptual; Normas para el Reconocimiento, Medición, Revelación y Presentación de los Hechos Económicos; Procedimientos Contables; Guías de Aplicación; el Catálogo General de Cuentas y la Doctrina Contable Pública emitidos por la Contaduría General de la Nación. </t>
  </si>
  <si>
    <t xml:space="preserve">Se cuenta con el manual de politicas contables  </t>
  </si>
  <si>
    <t xml:space="preserve">Sí, los integrantes del Grupo Contabilidad conocen el seguimiento que se hace al cumplimiento de las acciones de mejoramiento producto de las auditorías internas y externas, los soportes son anexados conforme los  seguimientos y reposan en los archivos propios del area y los aplicativos o heramientas utilizadas  </t>
  </si>
  <si>
    <t xml:space="preserve">Sí,  Se Realiza el seguimiento  confgorme los planes suscritos. Oficina de Control Interno realiza  periodico  de las acciones de lo planes de mejoramiento suscritos con la CGR  </t>
  </si>
  <si>
    <t xml:space="preserve">Parcialmente , se cumple  - no obstante no hay un procesimiento  para  definicion de  los tiempos en los que las fuentes internas y externas tienen que reportarle la información al Grupo Contabilidad. </t>
  </si>
  <si>
    <t xml:space="preserve">Parcialmente, se socializaron las políticas con el personal involucrado en el proceso contable, ya que se trabajan de manera concertada -   el quipo contable es el contador de planta y un contratista de apoyo - sin embargo no hay  soportes o evidencias de socializacion </t>
  </si>
  <si>
    <t xml:space="preserve">Sí, Se Cumple-   se establecen los documentos que cada dependencia debe remitir al Grupo Contabilidad-  se recomienda adoptar mediante un instrumento   </t>
  </si>
  <si>
    <t xml:space="preserve">Parcialmente , en el sistema Integrado de Gestión INFOSIG  - , se pueden consultar los procedimientos de cada una de las dependencias que interviene con el proceso contable,  especificando  de alguna manera  el envío de información al Grupo Contabilidad-  se observo   la necesidad de adoptar procedimientos especificos del proceso contable. </t>
  </si>
  <si>
    <t xml:space="preserve">Sí, en los procedimientos PROCEDIMIENTO ALMACÉNPA-GLAF-PRO-002 </t>
  </si>
  <si>
    <t xml:space="preserve">Sí, se socializaron los procedimientos con el Grupo de Administrativa </t>
  </si>
  <si>
    <t xml:space="preserve">Sí, se puede verificar la individualización de los Bienes físicos para su control-  en modulo PPYE  Y Al cierre del Ejercicio con el Inventario final despues de baja  </t>
  </si>
  <si>
    <t xml:space="preserve">Parcialmente, aunque,  se   Realizan conciliaciónes de saldos contables con cada uno de los modulos que hacen parte del aplicativo Novasoft-  no se evidencian procedimientos documentados-   lo cual general riesgo en caso de falta temporal o definitiva de los miembros del equipo contable </t>
  </si>
  <si>
    <t xml:space="preserve">Sí, se socializaron las políticas y procedimientos con el personal involucrado en el proceso contable, y se cumple a traves del programa contabla novasoft  - dichas politicas y procedimientos- las existentes  se socializan  </t>
  </si>
  <si>
    <t xml:space="preserve">Parcialmente, el Grupo Almacén y el Grupo Contabilidad realizan conciliacion periodica -  de los ingresos y salidas del almacén y la depreciación del inventario;  a traves del sistema contable -- la pagadora -  realizan las conciliaciones mensuales de las cuentas bancaria </t>
  </si>
  <si>
    <t xml:space="preserve">SÍ, el Grupo Contabilidad tienen claramente identificadas las responsabilidades - primero dentro del manual de funciones  y en los contratos suscritos de apoyo del area o proceso contable  y conforme los plazos y cronograma defidos por la CGN para los informes de ley </t>
  </si>
  <si>
    <t xml:space="preserve">Sí, las funciones son socializadas dentro del Grupo Contabilidad,  al momento de los nombramientos y suscripcion de los contratos de apoyo al area  de contabilidad  y son aceptadas por los participantes </t>
  </si>
  <si>
    <t xml:space="preserve">Sí, en los documentos y estados financieros presentados se describe el nombre de la persona encargada de elaborar y aprobar los mismos, así como, en los documentos generados en SIIF Nación y los documentos descargados del programa novasoft  estos evidencian el nombre de los usuarios que los elaboran conforme a la roles del usuario </t>
  </si>
  <si>
    <t xml:space="preserve">Parcialmente, están documentados en el MANUAL POLÍTICAS CONTABLES del INFOTEP   y conforme tales instrucciones se ELABORACIÓN ESTADOS FINANCIEROS, y se cumple con los reportes de  Información a presentar ante la Contaduría General de la Nación - GCN a través CHIP.   Sin embargo no existe al interior de la institucion un manual o politicas relacionados  con esta directriz </t>
  </si>
  <si>
    <t xml:space="preserve">Sí, se socializaron las políticas y el procedimiento con el personal involucrado en el proceso contable, dentro del cumplimiento de la obligacion legal de reporte de informes -  se aplican las politicas yprocedimientos vigentes  por parte del equipo o el grupo de Contabilidad  </t>
  </si>
  <si>
    <t xml:space="preserve">Sí, a la fecha no existe ningun tipo de incumplimiento  legal por envio de informes contables y reportes a las entidades de control y/o regulacion </t>
  </si>
  <si>
    <t xml:space="preserve">Sí, se cuenta con el  instructivo de cierre - definido por la CGN, y se adopotan los correctivos y las tareas necesarias para conciliar  y consolidar la informacion recibida de las areas o procesos que generan informacion al area contable. </t>
  </si>
  <si>
    <t xml:space="preserve">Sí, se socializaron las políticas con el personal involucrado en el proceso contable, los soportes se encuentran en el Grupo Contabilidad constan de listas de asistencia de reuniones virtuales a través de la herramienta Microsoft Teams </t>
  </si>
  <si>
    <t xml:space="preserve">Sí, se que al cierre se incorporen todos los hechos correspondientes al periodo de cierre. </t>
  </si>
  <si>
    <t xml:space="preserve">Sí, se cuenta con el instructivo de cierre de la CGN  que se revisa y aplica en el  proceso de cierre periodico  y el anual </t>
  </si>
  <si>
    <t xml:space="preserve">Sí, se socializaron las políticas con el personal involucrado en el proceso contable,  </t>
  </si>
  <si>
    <t xml:space="preserve">Sí, se realiza la verificación permanente de la existencia de activos y pasivos cuando se llevan a cabo las conciliaciones entre las dependencias y las depuraciones contables - asi como la: elaboración de conciliaciones de bancos, saldos de inventarios de bienes de consumo y en servicio, nómina, prestaciones sociales, operaciones recíprocas, litigios y demandas, . </t>
  </si>
  <si>
    <t xml:space="preserve">Sí, en el manual  de politica contable se establecen actividades relacionadas con los registros de ajustes contables, asi como  periodicamente  se realiza la revisión  y ajustes de saldos en el SIIF -  como isntrumento de  depuracion y reporte de saldos coherentes. </t>
  </si>
  <si>
    <t xml:space="preserve">Sí, se socializaron las políticas con el personal involucrado en el proceso contable. </t>
  </si>
  <si>
    <t xml:space="preserve">Sí, se realizan como mesas de trabajo en el proceso contable - para determinar temas de políticas y de reconocimiento de hechos contables en los casos que asi lo requieren </t>
  </si>
  <si>
    <t xml:space="preserve">Sí, de manera periodica  se efectua la revisión para realizar la depuración - y presentar saldos coherentes. </t>
  </si>
  <si>
    <t xml:space="preserve">Sí Parcialmente , existe un solo programa que contiene los modulos de ppye y cartera - y cxp,que se concilian entre si,  y estan bajo el loderazgo del  contador -  No existe como tal  un Flujo Grama de como circula la informacion.-  no obstante  es necesario - por  los cambios en el SIIF Nacion  y los Modulos utilizados dentro del programa de apoyo contable </t>
  </si>
  <si>
    <t xml:space="preserve">Sí, en el proceso Financiero cuenta con una caracterizacion dentro del INFOSIG - que identifica los procesos proveedores de informacion </t>
  </si>
  <si>
    <t xml:space="preserve">Sí, en el proceso  tiene identificado una CARACTERIZACIÓN , incorporado en el  INFOSIG, se establecen las responsabilidades de las áreas frente al proceso contable y controles administrativos y operativos para asegurar los insumos necesarios para la preparación de los estados contables,  </t>
  </si>
  <si>
    <t xml:space="preserve">Sí, Las operaciones se registran en SIIF Nación a nivel de terceros, los derechos y obligaciones se tienen debidamente individualizados por cada una de las áreas funcionales responsables de la información, se incorporan en la contabilidad a través de reportes de aplicativos e informes de los proyectos ejecutados a través de convenios o contratos ejecutados  segun corresponda. </t>
  </si>
  <si>
    <t xml:space="preserve">Sí, los derechos y obligaciones se miden y se incorporan en el SIIF Nación de forma individualizada y en ocasiones de manera agregada, como es el caso de la nómina, el inventario de bienes muebles e inmuebles que tiene aplicativos que permiten llevar el control individualizado en el INFOTEP </t>
  </si>
  <si>
    <t xml:space="preserve">Sí, existen mecanismos que permiten tener individualizadas los derechos y obligaciones, admitiendo darlos de baja y realizar modificaciones para cada cuenta </t>
  </si>
  <si>
    <t xml:space="preserve">Sí, el Manual de Políticas Contables para la Elaboración y Presentación de Estados Financieros se fundamentó en el marco normativo para entidades del Gobierno aplicable a la entidad. </t>
  </si>
  <si>
    <t xml:space="preserve">Sí, en el Manual de Políticas Contables se estableció para cada partida el criterio de reconocimiento, fundamentado en el marco normativo que le aplica al INFOTEP San Andres </t>
  </si>
  <si>
    <t xml:space="preserve">Sí, permanentemente se lleva a cabo la revisión del cumplimiento del catálogo de cuentas. </t>
  </si>
  <si>
    <t xml:space="preserve">Sí, el Catálogo General de Cuentas es uno solo y está en cabeza del ente rector y es aplicable a todas las entidades del gobierno general. </t>
  </si>
  <si>
    <t xml:space="preserve">Sí, Conforme a las políticas contables y  de manera general  los registros en el SIIF Nación se llevan registros individualizados de los hechos económicos con la información reportada por las áreas funcionales.  </t>
  </si>
  <si>
    <t xml:space="preserve">Sí, en el Manual de Políticas Contables se estipuló el criterio de clasificación para cada una de las partidas contables conforme al marco normativo que aplica al INFOTEP </t>
  </si>
  <si>
    <t xml:space="preserve">Sí, los hechos económicos generalmente se contabilizan según fecha de radicación de los recibos a satisfacción de bienes y servicios; sin embargo, algunas operaciones se registran mensualmente según informes de ejecución </t>
  </si>
  <si>
    <t xml:space="preserve">Sí, el SIIF Nación genera consecutivos en forma automática, no obstante, puede generarse registros manuales, que son verificados cronológicamente con los soportes fuente versus comprobante contable. </t>
  </si>
  <si>
    <t xml:space="preserve">Sí, El Area Contable   revisa que el consecutivo de los documentos este completo y al momento de armar los expedientes de archivo paera tramite de la cadena presupuestal y contable </t>
  </si>
  <si>
    <t xml:space="preserve">SI; de acuerdo con los resultados de los seguimientos , efectuados selectivamente y por acompañamientos realziados al proceso contable, se ha evidenciado que los registros se realizan con base en soportes idóneos en el INFOTEP </t>
  </si>
  <si>
    <t xml:space="preserve">Sí, conforme al lineamiento definidos por la CGN, Se Cumple. </t>
  </si>
  <si>
    <t xml:space="preserve">Sí, el  INFOTEP  cuenta con  archivo de gestion en cada proceso  y archivo central  -  liderado por un  Grupo de Gestión Documental, encargado de apoyar la gestión de organización y archivo de los documentos que soporta los registros contables. y cada año definen un plan de transferencia. </t>
  </si>
  <si>
    <t xml:space="preserve">Sí, según resultados de seguimientos que incluyeron verificación selectiva de registros contables, se constató la elaboración de comprobantes contables y la organización documental de estos conforme al marco normativo aplicable y las normas de archivo- comprobantes y notas contables segun corresponde etc, </t>
  </si>
  <si>
    <t xml:space="preserve">Sí, en general los comprobantes de contabilidad se realizan cronológicamente </t>
  </si>
  <si>
    <t xml:space="preserve">Sí, el INFOTEP  realiza el registro de los comprobantes de contabilidad-  Y de manera especial  -  constan de numeracion consecutiva automatica del  SIIF Nación. </t>
  </si>
  <si>
    <t xml:space="preserve">Sí, se constató la elaboración de comprobantes contables y la organización documental de estos conforme al marco normativo aplicable y las normas de archivo. </t>
  </si>
  <si>
    <t xml:space="preserve">Sí, en la verificación de los estados financieros, la información de los libros de contabilidad coincide con la información registrada en los comprobantes de contabilidad. </t>
  </si>
  <si>
    <t xml:space="preserve">Sí, se realiza revisión de la información registrada en los libros contables y en los comprobantes contables, los soportes se encuentran físicos en el Grupo de Contabilidad </t>
  </si>
  <si>
    <t xml:space="preserve">Sí, conforme al lineamiento de la CGN - la informacion contable debe ser validada - conforme porcion corriente y no corriente y conciliado  a traves de los codigos contables. </t>
  </si>
  <si>
    <t xml:space="preserve">Sí, la verificación se realiza mensualmente al momento de realizar la consolidacion de la informacion contables y su respectivo analisis antes del reporte periodico </t>
  </si>
  <si>
    <t xml:space="preserve">Sí, conforme a la verificación Dic 31 de 2022   los libros de contabilidad están actualizados en el SIIF Nación y sus saldos corresponden con los reportados vía CHIP a la CGN. </t>
  </si>
  <si>
    <t xml:space="preserve">Sí, el Manual de Políticas Contables  se definió para cada hecho económico los criterios de medición inicial de acuerdo con el marco normativo aplicable al INFOTEP </t>
  </si>
  <si>
    <t xml:space="preserve">Sí, el Grupo Contabilidad manifiesta que los criterios de mediciones se encuentran en las políticas contables de la entidad </t>
  </si>
  <si>
    <t xml:space="preserve">Sí, los criterios de medición para las partidas contables se dan de acuerdo a lo establecido en el Manual de Políticas Contables. </t>
  </si>
  <si>
    <t xml:space="preserve">Sí, se da cumplimiento a la política contable para el cálculo de la depreciación, amortización y medición de indicios de deterioro </t>
  </si>
  <si>
    <t xml:space="preserve">Sí, el cálculo de la depreciación se realiza de acuerdo a lo criterios establecidos  en el Manual de Políticas Contables para la cuenta de Propiedad, Planta y Equipo </t>
  </si>
  <si>
    <t xml:space="preserve">Sí, en la  Relacion a la Medición  de  posterior  de PPYE se estipula realizará revisión de estimaciones de vidas útiles, valor residual, costos de desmantelamiento y métodos de depreciación una vez al año  </t>
  </si>
  <si>
    <t xml:space="preserve">Sí, Al final del año se verifica por parte del grupo contable </t>
  </si>
  <si>
    <t xml:space="preserve">Sí, en el Manual de Políticas Contables se estableció para cada partida el criterio de medición posterior, fundamentado en el marco normativo que le aplica al INFOTEP </t>
  </si>
  <si>
    <t xml:space="preserve">Sí, para cada partida contable los criterios de medición posterior el Manual de Políticas Contables  se fundamentaron en el marco normativo que le aplica al INFOTEP. </t>
  </si>
  <si>
    <t xml:space="preserve">Sí, dentro las políticas contables y de operación se definen las partidas que son objeto de actualización posterior </t>
  </si>
  <si>
    <t xml:space="preserve">Sí, se tienen mecanismos de control que permiten verificar que se realice la medición posterior para las partidas que lo requieren. </t>
  </si>
  <si>
    <t xml:space="preserve">Sí, en general se realiza de acuerdo con los términos que se establecen en las políticas contables y de operación. </t>
  </si>
  <si>
    <t xml:space="preserve">Sí, se tiene documentados los juicios de valor y estimaciones realizados por parte de los expertos  ajenos al proceso contable, los soportes se encuentran físicos en el Grupo Contabilidad, constan de dichos conceptos- En caso requerido </t>
  </si>
  <si>
    <t xml:space="preserve">Sí, se evidencia cumplimiento en la presentación de la información financiera del INFOTEP  en cuanto a las fechas establecidas en los plazos por parte de la CGN. </t>
  </si>
  <si>
    <t xml:space="preserve">Sí, en el Manual de Políticas Contables se establece la Política contable para la presentación de estados financieros   asi como la obligaciond e reporte a la CGN y las demas entidades </t>
  </si>
  <si>
    <t xml:space="preserve">Sí, se evidencia cumplimiento en la presentación de la información financiera </t>
  </si>
  <si>
    <t xml:space="preserve">Sí, los estados financieros sirven como insumo para realizar seguimiento a la gestión y para la toma de decisiones. </t>
  </si>
  <si>
    <t xml:space="preserve">Sí, se presenta el juego de estados financieros con corte 31 de diciembre de 2022:  1. ESTADO DE SITUACIÓN FINANCIERA 2. ESTADO DE RESULTADO 3. ESTADO DE CAMBIOS EN EL PATRIMONIO  ENTRE OTROS. </t>
  </si>
  <si>
    <t xml:space="preserve">Sí, al comparar las cifras de los estados financieros con los libros de contabilidad del Sistema SIIF a 31 de diciembre de 2022, estas coinciden. </t>
  </si>
  <si>
    <t xml:space="preserve">Sí,  A traves de Generar y revisar Balance de Prueba por parte del grupo contable  y hacer el barrido </t>
  </si>
  <si>
    <t xml:space="preserve">Sí, se cuenta con indicadores que miden la eficiencia de los pagos, ejecución de PAC e informes de ejecución presupuestal. A </t>
  </si>
  <si>
    <t xml:space="preserve">Si bien existen indicadores incorporados en el INFOSIG , estos no se encuentran directamente relacionados con el proceso contable en todas sus etapas </t>
  </si>
  <si>
    <t xml:space="preserve">Sí, la información utilizada para el cálculo de los indicadores proviene de la informacion financiera del INFOTEP </t>
  </si>
  <si>
    <t xml:space="preserve">Sí, en los estados financieros mensuales, se detalla la informacion de saldos  de las cuentas del INFOTEP </t>
  </si>
  <si>
    <t xml:space="preserve">Sí, toda la información financiera mensuales y con fecha de corte 31 de diciembre de 2022, se encuentran acompañada de notas a los estados financieros, dando cumplimiento a lo establecido en el Manual de Políticas Contables </t>
  </si>
  <si>
    <t xml:space="preserve">Sí, en las notas a los estados financieros se especifican las partidas más significativas para el INFOTEP, en las cuales se presentan los valores de forma desagregada con la respectiva explicación de su origen. </t>
  </si>
  <si>
    <t xml:space="preserve">Sí, presentan las partidas más significativas para la vigencia actual en las notas a los estados financieros, también se revelan las variaciones más significativas producto de la comparación de la vigencia actual con la pasada para algunas cuentas contables </t>
  </si>
  <si>
    <t xml:space="preserve">Sí, cuando hay lugar a ello, en las notas los estados financieros se mencionan las metodologías utilizadas para realizar los cálculos y preparación de la información </t>
  </si>
  <si>
    <t xml:space="preserve">Sí, es una actividad de control documentada la caracetrizacion del proceso la cual es  verificar la informacion reportada  </t>
  </si>
  <si>
    <t xml:space="preserve">Sí, la Oficina de Planeación define dentro del PAA, la estrategia de rendicion de cuentas -  que contiene las ctividades minimas para dar cumplimiento con esta obligacion legal </t>
  </si>
  <si>
    <t xml:space="preserve">Sí, los informes financieros publicados mensualmente, son realizados con la información registrada en SIIF Nación. proyectada por el contratista de apoyo a contabilidad y aprobada por el contador con su firma  </t>
  </si>
  <si>
    <t xml:space="preserve">Sí, los informes financieros  son publicados mensualmente </t>
  </si>
  <si>
    <t xml:space="preserve">Sí, en el Sistema Integrado de Gestión INFOSIG  y el mapa de riesgos  Institucional  cuenta con los riesgos del proceso financiero identificado </t>
  </si>
  <si>
    <t xml:space="preserve">Sí, en el Sistema Integrado de Gestión - INFOSIG - y el mapa de riesgos - son sujetos a monitoreo y seguimientos periodicos  </t>
  </si>
  <si>
    <t xml:space="preserve">Sí, cada uno de los riesgos determinados en el proceso financiero define el impacto </t>
  </si>
  <si>
    <t xml:space="preserve">Sí, dentro del mapa de riesgos del proceso se definieron controles que permiten dar tratamiento a los riesgos identificados y asociados al proceso financiero y sus respectivos controles </t>
  </si>
  <si>
    <t xml:space="preserve">Sí, entre el Area Administrativa  y la Oficina  de Planeación o quien haga sus veces  y el personal de apoyo   realizaron la revisión y actualización del mapa de riesgos para la vigencia 2022, </t>
  </si>
  <si>
    <t xml:space="preserve">Sí, en el mapa de riesgos, cada riesgo cuenta con uno o varios controles que permiten mitigar la ocurrencia del mismo </t>
  </si>
  <si>
    <t xml:space="preserve">Sí, el area administrativa - que incluye el area contable -  realizó revisión y actualización de los riesgos para el proceso contable junto con la eficacia de los controles implementados en cada una de las actividades para mitigarlos,- conforme el apoyo recibido de parte de planeacion en la vigencia 2022 </t>
  </si>
  <si>
    <t xml:space="preserve">Sí, el INFOTEP  cuenta con un manual de funciones en donde se establecen los requisitos para el  funcionarios del Area Contable, igualmente para las contrataciones de prestación de servicio, previamente se evalúa el cumplimiento de los estudios previos en cuanto a las habilidades y competencias para el desarrollo de la actividad contable. </t>
  </si>
  <si>
    <t xml:space="preserve">Sí, el perfil de los integrantes del area o proceso que lidera la Contabilidad en el INFOTEP - demuestra amplia experiencia y competencia en el proceso contable y del marco normativo para entidades de gobierno </t>
  </si>
  <si>
    <t xml:space="preserve">Sí, en cada vigencia se adopta el PIC-  no obstante existen limitantes presupuestales y de recursos economicos para cumplir con lo plenado </t>
  </si>
  <si>
    <t xml:space="preserve">Sí, el Grupo de Talento Humano elabora y  y consolida  la ejecucion conforme las disponibilidades presupuestales yd e recursos  economicos para la vigencia 2022 </t>
  </si>
  <si>
    <t xml:space="preserve">Sí, en el programa de capacitación se incluyen temas de formación que permiten un mejoramiento de competencias y habilidades. </t>
  </si>
  <si>
    <t>RESULTADO  EVALUACION CONTROL INTERNO CONTABLE VIGENCIA 2022 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</si>
</sst>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000_);_(* \(#,##0.000\);_(* &quot;-&quot;??_);_(@_)"/>
    <numFmt numFmtId="166" formatCode="_(* #,##0_);_(* \(#,##0\);_(* &quot;-&quot;??_);_(@_)"/>
  </numFmts>
  <fonts count="16"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
      <b/>
      <sz val="14"/>
      <color theme="1"/>
      <name val="Calibri"/>
      <family val="2"/>
      <scheme val="minor"/>
    </font>
    <font>
      <b/>
      <sz val="18"/>
      <color theme="1"/>
      <name val="Calibri"/>
      <family val="2"/>
      <scheme val="minor"/>
    </font>
    <font>
      <b/>
      <sz val="12"/>
      <color rgb="FFFF0000"/>
      <name val="Calibri"/>
      <family val="2"/>
      <scheme val="minor"/>
    </font>
    <font>
      <b/>
      <sz val="12"/>
      <color rgb="FF7030A0"/>
      <name val="Calibri"/>
      <family val="2"/>
      <scheme val="minor"/>
    </font>
    <font>
      <b/>
      <sz val="16"/>
      <color theme="1"/>
      <name val="Calibri"/>
      <family val="2"/>
      <scheme val="minor"/>
    </font>
    <font>
      <b/>
      <sz val="26"/>
      <color theme="1"/>
      <name val="Calibri"/>
      <family val="2"/>
      <scheme val="minor"/>
    </font>
    <font>
      <sz val="26"/>
      <name val="Calibri"/>
      <family val="2"/>
      <scheme val="minor"/>
    </font>
    <font>
      <b/>
      <sz val="10"/>
      <color theme="1"/>
      <name val="Calibri"/>
      <family val="2"/>
      <scheme val="minor"/>
    </font>
    <font>
      <b/>
      <sz val="8"/>
      <color theme="1"/>
      <name val="Calibri"/>
      <family val="2"/>
      <scheme val="minor"/>
    </font>
    <font>
      <b/>
      <sz val="9"/>
      <color theme="1"/>
      <name val="Calibri"/>
      <family val="2"/>
      <scheme val="minor"/>
    </font>
    <font>
      <sz val="10"/>
      <name val="Arial"/>
      <family val="2"/>
    </font>
    <font>
      <b/>
      <sz val="10"/>
      <name val="Arial"/>
      <family val="2"/>
    </font>
  </fonts>
  <fills count="15">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FFFF0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99FF99"/>
        <bgColor indexed="64"/>
      </patternFill>
    </fill>
    <fill>
      <patternFill patternType="solid">
        <fgColor rgb="FF00FFFF"/>
        <bgColor indexed="64"/>
      </patternFill>
    </fill>
    <fill>
      <patternFill patternType="solid">
        <fgColor theme="0"/>
        <bgColor indexed="64"/>
      </patternFill>
    </fill>
    <fill>
      <patternFill patternType="solid">
        <fgColor rgb="FFFF66FF"/>
        <bgColor indexed="64"/>
      </patternFill>
    </fill>
    <fill>
      <patternFill patternType="solid">
        <fgColor rgb="FF00FFCC"/>
        <bgColor indexed="64"/>
      </patternFill>
    </fill>
    <fill>
      <patternFill patternType="solid">
        <fgColor rgb="FFFF6699"/>
        <bgColor indexed="64"/>
      </patternFill>
    </fill>
    <fill>
      <patternFill patternType="solid">
        <fgColor rgb="FFFFC0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164" fontId="3" fillId="0" borderId="0" applyFont="0" applyFill="0" applyBorder="0" applyAlignment="0" applyProtection="0"/>
  </cellStyleXfs>
  <cellXfs count="293">
    <xf numFmtId="0" fontId="0" fillId="0" borderId="0" xfId="0"/>
    <xf numFmtId="0" fontId="1" fillId="0" borderId="21" xfId="0" applyFont="1" applyBorder="1" applyAlignment="1">
      <alignment horizontal="center"/>
    </xf>
    <xf numFmtId="0" fontId="4" fillId="0" borderId="15" xfId="0" applyFont="1" applyBorder="1" applyAlignment="1">
      <alignment horizontal="center"/>
    </xf>
    <xf numFmtId="0" fontId="4" fillId="0" borderId="18" xfId="0" applyFont="1" applyBorder="1" applyAlignment="1">
      <alignment horizontal="center"/>
    </xf>
    <xf numFmtId="0" fontId="0" fillId="0" borderId="9" xfId="0" applyBorder="1"/>
    <xf numFmtId="0" fontId="0" fillId="0" borderId="0" xfId="0" applyBorder="1"/>
    <xf numFmtId="0" fontId="0" fillId="0" borderId="10" xfId="0" applyBorder="1"/>
    <xf numFmtId="0" fontId="0" fillId="0" borderId="12" xfId="0" applyBorder="1"/>
    <xf numFmtId="0" fontId="1" fillId="0" borderId="5" xfId="0" applyFont="1" applyBorder="1"/>
    <xf numFmtId="0" fontId="1" fillId="0" borderId="5" xfId="0" applyFont="1" applyBorder="1" applyAlignment="1">
      <alignment horizontal="center"/>
    </xf>
    <xf numFmtId="0" fontId="1" fillId="0" borderId="5" xfId="0" applyFont="1" applyBorder="1" applyAlignment="1">
      <alignment horizontal="center" vertical="center" wrapText="1"/>
    </xf>
    <xf numFmtId="0" fontId="12" fillId="0" borderId="5" xfId="0" applyFont="1" applyBorder="1" applyAlignment="1">
      <alignment horizontal="center" vertical="center" wrapText="1"/>
    </xf>
    <xf numFmtId="164" fontId="1" fillId="11" borderId="5" xfId="1" applyNumberFormat="1" applyFont="1" applyFill="1" applyBorder="1"/>
    <xf numFmtId="4" fontId="4" fillId="0" borderId="5" xfId="0" applyNumberFormat="1" applyFont="1" applyBorder="1" applyAlignment="1">
      <alignment horizontal="center" vertical="center" wrapText="1"/>
    </xf>
    <xf numFmtId="4" fontId="4" fillId="0" borderId="26" xfId="0" applyNumberFormat="1" applyFont="1" applyBorder="1" applyAlignment="1">
      <alignment horizontal="center" vertical="center" wrapText="1"/>
    </xf>
    <xf numFmtId="4" fontId="5" fillId="5" borderId="28" xfId="0" applyNumberFormat="1" applyFont="1" applyFill="1" applyBorder="1"/>
    <xf numFmtId="0" fontId="1" fillId="0" borderId="28" xfId="0" applyFont="1" applyBorder="1" applyAlignment="1">
      <alignment horizontal="center"/>
    </xf>
    <xf numFmtId="0" fontId="0" fillId="6" borderId="0" xfId="0" applyFill="1" applyBorder="1"/>
    <xf numFmtId="0" fontId="0" fillId="0" borderId="6" xfId="0" applyBorder="1" applyProtection="1">
      <protection locked="0"/>
    </xf>
    <xf numFmtId="0" fontId="0" fillId="0" borderId="0" xfId="0" applyProtection="1">
      <protection locked="0"/>
    </xf>
    <xf numFmtId="0" fontId="0" fillId="0" borderId="9" xfId="0" applyBorder="1" applyProtection="1">
      <protection locked="0"/>
    </xf>
    <xf numFmtId="0" fontId="0" fillId="0" borderId="0" xfId="0" applyBorder="1" applyProtection="1">
      <protection locked="0"/>
    </xf>
    <xf numFmtId="0" fontId="0" fillId="0" borderId="0"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0" fillId="0" borderId="10" xfId="0" applyBorder="1" applyProtection="1">
      <protection locked="0"/>
    </xf>
    <xf numFmtId="0" fontId="0" fillId="3" borderId="14" xfId="0" applyFill="1" applyBorder="1" applyProtection="1">
      <protection locked="0"/>
    </xf>
    <xf numFmtId="0" fontId="1" fillId="3" borderId="1" xfId="0" applyFont="1"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0" fillId="3" borderId="1" xfId="0" applyFill="1" applyBorder="1" applyProtection="1">
      <protection locked="0"/>
    </xf>
    <xf numFmtId="0" fontId="0" fillId="3" borderId="15" xfId="0" applyFill="1" applyBorder="1" applyProtection="1">
      <protection locked="0"/>
    </xf>
    <xf numFmtId="0" fontId="0" fillId="2" borderId="38" xfId="0" applyFill="1" applyBorder="1" applyProtection="1">
      <protection locked="0"/>
    </xf>
    <xf numFmtId="0" fontId="1" fillId="2" borderId="29"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4" fillId="2" borderId="29" xfId="0" applyFont="1" applyFill="1" applyBorder="1" applyAlignment="1" applyProtection="1">
      <alignment horizontal="center" vertical="center" wrapText="1"/>
      <protection locked="0"/>
    </xf>
    <xf numFmtId="0" fontId="0" fillId="2" borderId="29" xfId="0" applyFill="1" applyBorder="1" applyProtection="1">
      <protection locked="0"/>
    </xf>
    <xf numFmtId="0" fontId="0" fillId="2" borderId="41" xfId="0" applyFill="1" applyBorder="1" applyProtection="1">
      <protection locked="0"/>
    </xf>
    <xf numFmtId="0" fontId="1" fillId="9" borderId="5"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10" borderId="40" xfId="0" applyFill="1" applyBorder="1" applyAlignment="1" applyProtection="1">
      <alignment horizontal="center" vertical="center" wrapText="1"/>
      <protection locked="0"/>
    </xf>
    <xf numFmtId="0" fontId="0" fillId="10" borderId="25" xfId="0" applyFill="1" applyBorder="1" applyAlignment="1" applyProtection="1">
      <alignment horizontal="center" vertical="center" wrapText="1"/>
      <protection locked="0"/>
    </xf>
    <xf numFmtId="0" fontId="0" fillId="10" borderId="1" xfId="0" applyFill="1" applyBorder="1" applyAlignment="1" applyProtection="1">
      <alignment horizontal="center" vertical="center" wrapText="1"/>
      <protection locked="0"/>
    </xf>
    <xf numFmtId="0" fontId="0" fillId="10" borderId="15" xfId="0" applyFill="1" applyBorder="1" applyAlignment="1" applyProtection="1">
      <alignment horizontal="justify" vertical="justify" wrapText="1"/>
      <protection locked="0"/>
    </xf>
    <xf numFmtId="0" fontId="1" fillId="9" borderId="5" xfId="0" applyFont="1" applyFill="1" applyBorder="1" applyAlignment="1" applyProtection="1">
      <alignment horizontal="justify" vertical="justify" wrapText="1"/>
      <protection locked="0"/>
    </xf>
    <xf numFmtId="0" fontId="0" fillId="10" borderId="18" xfId="0" applyFill="1" applyBorder="1" applyAlignment="1" applyProtection="1">
      <alignment horizontal="justify" vertical="justify" wrapText="1"/>
      <protection locked="0"/>
    </xf>
    <xf numFmtId="0" fontId="0" fillId="10" borderId="0" xfId="0" applyFill="1" applyProtection="1">
      <protection locked="0"/>
    </xf>
    <xf numFmtId="0" fontId="0" fillId="10" borderId="0" xfId="0" applyFill="1" applyAlignment="1" applyProtection="1">
      <alignment horizontal="center" vertical="center" wrapText="1"/>
      <protection locked="0"/>
    </xf>
    <xf numFmtId="0" fontId="2" fillId="10" borderId="19" xfId="0" applyFont="1" applyFill="1" applyBorder="1" applyAlignment="1" applyProtection="1">
      <alignment horizontal="center" vertical="center" wrapText="1"/>
      <protection locked="0"/>
    </xf>
    <xf numFmtId="0" fontId="4" fillId="10" borderId="35" xfId="0" applyFont="1" applyFill="1" applyBorder="1" applyAlignment="1" applyProtection="1">
      <alignment horizontal="center" vertical="center" wrapText="1"/>
      <protection locked="0"/>
    </xf>
    <xf numFmtId="0" fontId="2" fillId="10" borderId="20" xfId="0" applyFont="1" applyFill="1" applyBorder="1" applyAlignment="1" applyProtection="1">
      <protection locked="0"/>
    </xf>
    <xf numFmtId="0" fontId="2" fillId="10" borderId="14"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2" fillId="10" borderId="1" xfId="0" applyFont="1" applyFill="1" applyBorder="1" applyAlignment="1" applyProtection="1">
      <protection locked="0"/>
    </xf>
    <xf numFmtId="0" fontId="2" fillId="10" borderId="16" xfId="0" applyFont="1" applyFill="1" applyBorder="1" applyAlignment="1" applyProtection="1">
      <alignment horizontal="center" vertical="center" wrapText="1"/>
      <protection locked="0"/>
    </xf>
    <xf numFmtId="0" fontId="4" fillId="10" borderId="32" xfId="0" applyFont="1" applyFill="1" applyBorder="1" applyAlignment="1" applyProtection="1">
      <alignment horizontal="center" vertical="center" wrapText="1"/>
      <protection locked="0"/>
    </xf>
    <xf numFmtId="0" fontId="2" fillId="10" borderId="17" xfId="0" applyFont="1" applyFill="1" applyBorder="1" applyAlignment="1" applyProtection="1">
      <protection locked="0"/>
    </xf>
    <xf numFmtId="0" fontId="4" fillId="0" borderId="0" xfId="0" applyFont="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9" borderId="5" xfId="0" applyFill="1" applyBorder="1" applyAlignment="1" applyProtection="1">
      <alignment horizontal="center" vertical="center" wrapText="1"/>
    </xf>
    <xf numFmtId="0" fontId="1" fillId="9" borderId="5" xfId="0" applyFont="1" applyFill="1" applyBorder="1" applyAlignment="1" applyProtection="1">
      <alignment horizontal="center" vertical="center" wrapText="1"/>
    </xf>
    <xf numFmtId="0" fontId="1" fillId="9" borderId="4" xfId="0" applyFont="1" applyFill="1" applyBorder="1" applyAlignment="1" applyProtection="1">
      <alignment horizontal="center" vertical="center" wrapText="1"/>
    </xf>
    <xf numFmtId="0" fontId="1" fillId="9" borderId="1" xfId="0" applyFont="1" applyFill="1" applyBorder="1" applyAlignment="1" applyProtection="1">
      <alignment horizontal="center" vertical="center" wrapText="1"/>
    </xf>
    <xf numFmtId="0" fontId="1" fillId="9" borderId="25" xfId="0" applyFont="1" applyFill="1" applyBorder="1" applyAlignment="1" applyProtection="1">
      <alignment horizontal="center" vertical="center" wrapText="1"/>
    </xf>
    <xf numFmtId="0" fontId="1" fillId="5" borderId="22" xfId="0" applyFont="1" applyFill="1" applyBorder="1" applyAlignment="1" applyProtection="1">
      <alignment horizontal="center" vertical="top" wrapText="1"/>
    </xf>
    <xf numFmtId="0" fontId="1" fillId="5" borderId="23" xfId="0" applyFont="1" applyFill="1" applyBorder="1" applyAlignment="1" applyProtection="1">
      <alignment horizontal="left" vertical="center" wrapText="1"/>
    </xf>
    <xf numFmtId="0" fontId="9" fillId="5" borderId="24" xfId="0" applyFont="1" applyFill="1" applyBorder="1" applyAlignment="1" applyProtection="1">
      <alignment horizontal="center" vertical="center" wrapText="1"/>
    </xf>
    <xf numFmtId="0" fontId="1" fillId="10" borderId="31" xfId="0" applyFont="1" applyFill="1" applyBorder="1" applyAlignment="1" applyProtection="1">
      <alignment horizontal="center" vertical="center" wrapText="1"/>
    </xf>
    <xf numFmtId="0" fontId="1" fillId="10" borderId="25" xfId="0" applyFont="1" applyFill="1" applyBorder="1" applyAlignment="1" applyProtection="1">
      <alignment horizontal="center" vertical="center" wrapText="1"/>
    </xf>
    <xf numFmtId="165" fontId="1" fillId="8" borderId="1" xfId="1" applyNumberFormat="1" applyFont="1" applyFill="1" applyBorder="1" applyAlignment="1" applyProtection="1">
      <alignment horizontal="center" vertical="center" wrapText="1"/>
    </xf>
    <xf numFmtId="165" fontId="1" fillId="5" borderId="1" xfId="1" applyNumberFormat="1" applyFont="1" applyFill="1" applyBorder="1" applyAlignment="1" applyProtection="1">
      <alignment horizontal="center" vertical="center" wrapText="1"/>
    </xf>
    <xf numFmtId="165" fontId="1" fillId="13" borderId="1" xfId="1" applyNumberFormat="1" applyFont="1" applyFill="1" applyBorder="1" applyAlignment="1" applyProtection="1">
      <alignment horizontal="center" vertical="center" wrapText="1"/>
    </xf>
    <xf numFmtId="0" fontId="1" fillId="10" borderId="19" xfId="0" applyFont="1" applyFill="1" applyBorder="1" applyAlignment="1" applyProtection="1">
      <alignment horizontal="center" vertical="top" wrapText="1"/>
    </xf>
    <xf numFmtId="0" fontId="1" fillId="10" borderId="20" xfId="0" applyFont="1" applyFill="1" applyBorder="1" applyAlignment="1" applyProtection="1">
      <alignment horizontal="left" vertical="center" wrapText="1"/>
    </xf>
    <xf numFmtId="0" fontId="1" fillId="10" borderId="14" xfId="0" applyFont="1" applyFill="1" applyBorder="1" applyAlignment="1" applyProtection="1">
      <alignment horizontal="center" vertical="top" wrapText="1"/>
    </xf>
    <xf numFmtId="0" fontId="1" fillId="10" borderId="1" xfId="0" applyFont="1" applyFill="1" applyBorder="1" applyAlignment="1" applyProtection="1">
      <alignment horizontal="left" vertical="center" wrapText="1"/>
    </xf>
    <xf numFmtId="0" fontId="1" fillId="10" borderId="1" xfId="0" applyFont="1" applyFill="1" applyBorder="1" applyAlignment="1" applyProtection="1">
      <alignment horizontal="center" vertical="center" wrapText="1"/>
    </xf>
    <xf numFmtId="0" fontId="1" fillId="5" borderId="14" xfId="0" applyFont="1" applyFill="1" applyBorder="1" applyAlignment="1" applyProtection="1">
      <alignment horizontal="center" vertical="top" wrapText="1"/>
    </xf>
    <xf numFmtId="0" fontId="1" fillId="5" borderId="1" xfId="0" applyFont="1" applyFill="1" applyBorder="1" applyAlignment="1" applyProtection="1">
      <alignment horizontal="left" vertical="center" wrapText="1"/>
    </xf>
    <xf numFmtId="0" fontId="9" fillId="5" borderId="1" xfId="0" applyFont="1" applyFill="1" applyBorder="1" applyAlignment="1" applyProtection="1">
      <alignment horizontal="center" vertical="center" wrapText="1"/>
    </xf>
    <xf numFmtId="0" fontId="1" fillId="10" borderId="38" xfId="0" applyFont="1" applyFill="1" applyBorder="1" applyAlignment="1" applyProtection="1">
      <alignment horizontal="center" vertical="top" wrapText="1"/>
    </xf>
    <xf numFmtId="0" fontId="1" fillId="10" borderId="29" xfId="0" applyFont="1" applyFill="1" applyBorder="1" applyAlignment="1" applyProtection="1">
      <alignment horizontal="left" vertical="center" wrapText="1"/>
    </xf>
    <xf numFmtId="164" fontId="1" fillId="10" borderId="1" xfId="1" applyNumberFormat="1" applyFont="1" applyFill="1" applyBorder="1" applyAlignment="1" applyProtection="1">
      <alignment horizontal="center" vertical="center" wrapText="1"/>
    </xf>
    <xf numFmtId="0" fontId="1" fillId="8" borderId="1" xfId="0" applyFont="1" applyFill="1" applyBorder="1" applyAlignment="1" applyProtection="1">
      <alignment horizontal="center" vertical="center" wrapText="1"/>
    </xf>
    <xf numFmtId="0" fontId="1" fillId="5" borderId="1" xfId="0" applyFont="1" applyFill="1" applyBorder="1" applyAlignment="1" applyProtection="1">
      <alignment horizontal="center" vertical="center" wrapText="1"/>
    </xf>
    <xf numFmtId="0" fontId="1" fillId="13" borderId="1" xfId="0" applyFont="1" applyFill="1" applyBorder="1" applyAlignment="1" applyProtection="1">
      <alignment horizontal="center" vertical="center" wrapText="1"/>
    </xf>
    <xf numFmtId="0" fontId="1" fillId="10" borderId="39" xfId="0" applyFont="1" applyFill="1" applyBorder="1" applyAlignment="1" applyProtection="1">
      <alignment horizontal="center" vertical="top" wrapText="1"/>
    </xf>
    <xf numFmtId="0" fontId="1" fillId="10" borderId="30" xfId="0" applyFont="1" applyFill="1" applyBorder="1" applyAlignment="1" applyProtection="1">
      <alignment horizontal="left" vertical="center" wrapText="1"/>
    </xf>
    <xf numFmtId="0" fontId="1" fillId="9" borderId="31" xfId="0" applyFont="1" applyFill="1" applyBorder="1" applyAlignment="1" applyProtection="1">
      <alignment horizontal="center" vertical="center" wrapText="1"/>
    </xf>
    <xf numFmtId="0" fontId="1" fillId="5" borderId="24" xfId="0" applyFont="1" applyFill="1" applyBorder="1" applyAlignment="1" applyProtection="1">
      <alignment horizontal="left" vertical="center" wrapText="1"/>
    </xf>
    <xf numFmtId="0" fontId="9" fillId="10" borderId="35" xfId="0" applyFont="1" applyFill="1" applyBorder="1" applyAlignment="1" applyProtection="1">
      <alignment horizontal="center" vertical="center" wrapText="1"/>
    </xf>
    <xf numFmtId="165" fontId="1" fillId="8" borderId="29" xfId="1" applyNumberFormat="1" applyFont="1" applyFill="1" applyBorder="1" applyAlignment="1" applyProtection="1">
      <alignment horizontal="center" vertical="center" wrapText="1"/>
    </xf>
    <xf numFmtId="165" fontId="1" fillId="5" borderId="29" xfId="1" applyNumberFormat="1" applyFont="1" applyFill="1" applyBorder="1" applyAlignment="1" applyProtection="1">
      <alignment horizontal="center" vertical="center" wrapText="1"/>
    </xf>
    <xf numFmtId="0" fontId="1" fillId="5" borderId="36" xfId="0" applyFont="1" applyFill="1" applyBorder="1" applyAlignment="1" applyProtection="1">
      <alignment horizontal="left" vertical="center" wrapText="1"/>
    </xf>
    <xf numFmtId="0" fontId="9" fillId="5" borderId="43" xfId="0" applyFont="1" applyFill="1" applyBorder="1" applyAlignment="1" applyProtection="1">
      <alignment horizontal="center" vertical="center" wrapText="1"/>
    </xf>
    <xf numFmtId="0" fontId="1" fillId="10" borderId="35" xfId="0" applyFont="1" applyFill="1" applyBorder="1" applyAlignment="1" applyProtection="1">
      <alignment horizontal="center" vertical="center" wrapText="1"/>
    </xf>
    <xf numFmtId="165" fontId="1" fillId="8" borderId="20" xfId="1" applyNumberFormat="1" applyFont="1" applyFill="1" applyBorder="1" applyAlignment="1" applyProtection="1">
      <alignment horizontal="center" vertical="center" wrapText="1"/>
    </xf>
    <xf numFmtId="165" fontId="1" fillId="5" borderId="20" xfId="1" applyNumberFormat="1" applyFont="1" applyFill="1" applyBorder="1" applyAlignment="1" applyProtection="1">
      <alignment horizontal="center" vertical="center" wrapText="1"/>
    </xf>
    <xf numFmtId="0" fontId="0" fillId="10" borderId="16" xfId="0" applyFill="1" applyBorder="1" applyAlignment="1" applyProtection="1">
      <alignment horizontal="center" vertical="top"/>
    </xf>
    <xf numFmtId="0" fontId="1" fillId="10" borderId="17" xfId="0" applyFont="1" applyFill="1" applyBorder="1" applyAlignment="1" applyProtection="1">
      <alignment wrapText="1"/>
    </xf>
    <xf numFmtId="0" fontId="1" fillId="10" borderId="17" xfId="0" applyFont="1" applyFill="1" applyBorder="1" applyAlignment="1" applyProtection="1">
      <alignment horizontal="center" vertical="center" wrapText="1"/>
    </xf>
    <xf numFmtId="0" fontId="1" fillId="8" borderId="17" xfId="0" applyFont="1" applyFill="1" applyBorder="1" applyAlignment="1" applyProtection="1">
      <alignment horizontal="center" vertical="center" wrapText="1"/>
    </xf>
    <xf numFmtId="165" fontId="1" fillId="8" borderId="17" xfId="1" applyNumberFormat="1" applyFont="1" applyFill="1" applyBorder="1" applyAlignment="1" applyProtection="1">
      <alignment horizontal="center" vertical="center" wrapText="1"/>
    </xf>
    <xf numFmtId="0" fontId="1" fillId="5" borderId="17" xfId="0" applyFont="1" applyFill="1" applyBorder="1" applyAlignment="1" applyProtection="1">
      <alignment horizontal="center" vertical="center" wrapText="1"/>
    </xf>
    <xf numFmtId="165" fontId="1" fillId="5" borderId="17" xfId="1" applyNumberFormat="1" applyFont="1" applyFill="1" applyBorder="1" applyAlignment="1" applyProtection="1">
      <alignment horizontal="center" vertical="center" wrapText="1"/>
    </xf>
    <xf numFmtId="0" fontId="1" fillId="13" borderId="17" xfId="0" applyFont="1" applyFill="1" applyBorder="1" applyAlignment="1" applyProtection="1">
      <alignment horizontal="center" vertical="center" wrapText="1"/>
    </xf>
    <xf numFmtId="0" fontId="4" fillId="10" borderId="20" xfId="0" applyFont="1" applyFill="1" applyBorder="1" applyAlignment="1" applyProtection="1">
      <alignment horizontal="center" vertical="center" wrapText="1"/>
    </xf>
    <xf numFmtId="0" fontId="0" fillId="10" borderId="20" xfId="0" applyFill="1" applyBorder="1" applyProtection="1"/>
    <xf numFmtId="0" fontId="4" fillId="10" borderId="1" xfId="0" applyFont="1" applyFill="1" applyBorder="1" applyAlignment="1" applyProtection="1">
      <alignment horizontal="center" vertical="center" wrapText="1"/>
    </xf>
    <xf numFmtId="0" fontId="0" fillId="10" borderId="1" xfId="0" applyFill="1" applyBorder="1" applyProtection="1"/>
    <xf numFmtId="0" fontId="0" fillId="10" borderId="36" xfId="0" applyFill="1" applyBorder="1" applyProtection="1"/>
    <xf numFmtId="0" fontId="1" fillId="10" borderId="29" xfId="0" applyFont="1" applyFill="1" applyBorder="1" applyAlignment="1" applyProtection="1">
      <alignment horizontal="center" vertical="center" wrapText="1"/>
    </xf>
    <xf numFmtId="0" fontId="1" fillId="10" borderId="20" xfId="0" applyFont="1" applyFill="1" applyBorder="1" applyAlignment="1" applyProtection="1">
      <alignment horizontal="center" vertical="center" wrapText="1"/>
    </xf>
    <xf numFmtId="0" fontId="1" fillId="10" borderId="30" xfId="0" applyFont="1" applyFill="1" applyBorder="1" applyAlignment="1" applyProtection="1">
      <alignment horizontal="center" vertical="center" wrapText="1"/>
    </xf>
    <xf numFmtId="0" fontId="1" fillId="10" borderId="29" xfId="0" applyFont="1" applyFill="1" applyBorder="1" applyAlignment="1" applyProtection="1">
      <alignment vertical="center" wrapText="1"/>
    </xf>
    <xf numFmtId="0" fontId="13" fillId="9" borderId="5" xfId="0" applyFont="1" applyFill="1" applyBorder="1" applyAlignment="1" applyProtection="1">
      <alignment horizontal="center" vertical="center" wrapText="1"/>
    </xf>
    <xf numFmtId="0" fontId="1" fillId="12" borderId="20" xfId="0" applyFont="1" applyFill="1" applyBorder="1" applyAlignment="1" applyProtection="1">
      <alignment horizontal="left" vertical="center" wrapText="1"/>
    </xf>
    <xf numFmtId="0" fontId="1" fillId="12" borderId="1" xfId="0" applyFont="1" applyFill="1" applyBorder="1" applyAlignment="1" applyProtection="1">
      <alignment horizontal="left" vertical="center" wrapText="1"/>
    </xf>
    <xf numFmtId="0" fontId="0" fillId="10" borderId="1" xfId="0" applyFont="1" applyFill="1" applyBorder="1" applyAlignment="1" applyProtection="1">
      <alignment horizontal="left" vertical="center" wrapText="1"/>
    </xf>
    <xf numFmtId="0" fontId="14" fillId="0" borderId="44" xfId="0" applyFont="1" applyBorder="1" applyAlignment="1">
      <alignment horizontal="left" vertical="center" wrapText="1"/>
    </xf>
    <xf numFmtId="0" fontId="15" fillId="2" borderId="44" xfId="0" applyFont="1" applyFill="1" applyBorder="1" applyAlignment="1">
      <alignment horizontal="center" vertical="center" wrapText="1"/>
    </xf>
    <xf numFmtId="0" fontId="15" fillId="2" borderId="45" xfId="0" applyFont="1" applyFill="1" applyBorder="1" applyAlignment="1">
      <alignment horizontal="center" vertical="center" wrapText="1"/>
    </xf>
    <xf numFmtId="0" fontId="1" fillId="0" borderId="5" xfId="0" applyFont="1" applyBorder="1" applyAlignment="1">
      <alignment horizontal="justify" vertical="justify" wrapText="1"/>
    </xf>
    <xf numFmtId="0" fontId="0" fillId="0" borderId="5" xfId="0" applyFont="1" applyBorder="1" applyAlignment="1">
      <alignment horizontal="justify" vertical="justify" wrapText="1"/>
    </xf>
    <xf numFmtId="0" fontId="2" fillId="0" borderId="8" xfId="0" applyFont="1" applyBorder="1" applyProtection="1">
      <protection locked="0"/>
    </xf>
    <xf numFmtId="165" fontId="1" fillId="13" borderId="25" xfId="1" applyNumberFormat="1" applyFont="1" applyFill="1" applyBorder="1" applyAlignment="1" applyProtection="1">
      <alignment horizontal="center" vertical="center" wrapText="1"/>
    </xf>
    <xf numFmtId="165" fontId="1" fillId="13" borderId="42" xfId="1" applyNumberFormat="1" applyFont="1" applyFill="1" applyBorder="1" applyAlignment="1" applyProtection="1">
      <alignment horizontal="center" vertical="center" wrapText="1"/>
    </xf>
    <xf numFmtId="165" fontId="1" fillId="13" borderId="37" xfId="1" applyNumberFormat="1" applyFont="1" applyFill="1" applyBorder="1" applyAlignment="1" applyProtection="1">
      <alignment horizontal="center" vertical="center" wrapText="1"/>
    </xf>
    <xf numFmtId="165" fontId="1" fillId="13" borderId="46" xfId="1" applyNumberFormat="1" applyFont="1" applyFill="1" applyBorder="1" applyAlignment="1" applyProtection="1">
      <alignment horizontal="center" vertical="center" wrapText="1"/>
    </xf>
    <xf numFmtId="0" fontId="4" fillId="10" borderId="32" xfId="0" applyFont="1" applyFill="1" applyBorder="1" applyAlignment="1" applyProtection="1">
      <alignment horizontal="center" vertical="center" wrapText="1"/>
    </xf>
    <xf numFmtId="0" fontId="1" fillId="10" borderId="51" xfId="0" applyFont="1" applyFill="1" applyBorder="1" applyAlignment="1" applyProtection="1">
      <alignment horizontal="center" vertical="center" wrapText="1"/>
      <protection locked="0"/>
    </xf>
    <xf numFmtId="39" fontId="5" fillId="0" borderId="26" xfId="1" applyNumberFormat="1" applyFont="1" applyBorder="1" applyAlignment="1">
      <alignment horizontal="center" vertical="center" wrapText="1"/>
    </xf>
    <xf numFmtId="39" fontId="5" fillId="0" borderId="27" xfId="1" applyNumberFormat="1" applyFont="1" applyBorder="1" applyAlignment="1">
      <alignment horizontal="center" vertical="center" wrapText="1"/>
    </xf>
    <xf numFmtId="39" fontId="5" fillId="0" borderId="28" xfId="1" applyNumberFormat="1" applyFont="1" applyBorder="1" applyAlignment="1">
      <alignment horizontal="center" vertical="center" wrapText="1"/>
    </xf>
    <xf numFmtId="0" fontId="1" fillId="12" borderId="2"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4" xfId="0" applyFont="1" applyFill="1" applyBorder="1" applyAlignment="1">
      <alignment horizontal="center" vertical="center" wrapText="1"/>
    </xf>
    <xf numFmtId="4" fontId="5" fillId="5" borderId="2" xfId="0" applyNumberFormat="1" applyFont="1" applyFill="1" applyBorder="1" applyAlignment="1">
      <alignment horizontal="center"/>
    </xf>
    <xf numFmtId="4" fontId="5" fillId="5" borderId="3" xfId="0" applyNumberFormat="1" applyFont="1" applyFill="1" applyBorder="1" applyAlignment="1">
      <alignment horizontal="center"/>
    </xf>
    <xf numFmtId="4" fontId="5" fillId="5" borderId="4" xfId="0" applyNumberFormat="1" applyFont="1" applyFill="1" applyBorder="1" applyAlignment="1">
      <alignment horizontal="center"/>
    </xf>
    <xf numFmtId="0" fontId="10" fillId="6" borderId="11" xfId="0" applyFont="1" applyFill="1" applyBorder="1" applyAlignment="1">
      <alignment horizontal="center"/>
    </xf>
    <xf numFmtId="0" fontId="10" fillId="6" borderId="13" xfId="0" applyFont="1" applyFill="1" applyBorder="1" applyAlignment="1">
      <alignment horizontal="center"/>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11" fillId="8" borderId="2" xfId="0" applyFont="1" applyFill="1" applyBorder="1" applyAlignment="1" applyProtection="1">
      <alignment horizontal="center" vertical="center" wrapText="1"/>
    </xf>
    <xf numFmtId="0" fontId="11" fillId="8" borderId="4" xfId="0" applyFont="1" applyFill="1" applyBorder="1" applyAlignment="1" applyProtection="1">
      <alignment horizontal="center" vertical="center" wrapText="1"/>
    </xf>
    <xf numFmtId="0" fontId="12" fillId="5" borderId="2" xfId="0" applyFont="1" applyFill="1" applyBorder="1" applyAlignment="1" applyProtection="1">
      <alignment horizontal="center" vertical="center" wrapText="1"/>
    </xf>
    <xf numFmtId="0" fontId="12" fillId="5" borderId="4" xfId="0" applyFont="1" applyFill="1" applyBorder="1" applyAlignment="1" applyProtection="1">
      <alignment horizontal="center" vertical="center" wrapText="1"/>
    </xf>
    <xf numFmtId="0" fontId="12" fillId="13" borderId="2" xfId="0" applyFont="1" applyFill="1" applyBorder="1" applyAlignment="1" applyProtection="1">
      <alignment horizontal="center" vertical="center" wrapText="1"/>
    </xf>
    <xf numFmtId="0" fontId="12" fillId="13" borderId="3" xfId="0" applyFont="1" applyFill="1" applyBorder="1" applyAlignment="1" applyProtection="1">
      <alignment horizontal="center" vertical="center" wrapText="1"/>
    </xf>
    <xf numFmtId="4" fontId="1" fillId="10" borderId="29" xfId="0" applyNumberFormat="1" applyFont="1" applyFill="1" applyBorder="1" applyAlignment="1" applyProtection="1">
      <alignment horizontal="center" vertical="center"/>
    </xf>
    <xf numFmtId="4" fontId="1" fillId="10" borderId="30" xfId="0" applyNumberFormat="1" applyFont="1" applyFill="1" applyBorder="1" applyAlignment="1" applyProtection="1">
      <alignment horizontal="center" vertical="center"/>
    </xf>
    <xf numFmtId="4" fontId="1" fillId="10" borderId="20" xfId="0" applyNumberFormat="1" applyFont="1" applyFill="1" applyBorder="1" applyAlignment="1" applyProtection="1">
      <alignment horizontal="center" vertical="center"/>
    </xf>
    <xf numFmtId="4" fontId="2" fillId="10" borderId="38" xfId="0" applyNumberFormat="1" applyFont="1" applyFill="1" applyBorder="1" applyAlignment="1" applyProtection="1">
      <alignment horizontal="center" vertical="center" wrapText="1"/>
    </xf>
    <xf numFmtId="4" fontId="2" fillId="10" borderId="39" xfId="0" applyNumberFormat="1" applyFont="1" applyFill="1" applyBorder="1" applyAlignment="1" applyProtection="1">
      <alignment horizontal="center" vertical="center" wrapText="1"/>
    </xf>
    <xf numFmtId="4" fontId="2" fillId="10" borderId="19"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19" xfId="0" applyNumberFormat="1" applyFont="1" applyFill="1" applyBorder="1" applyAlignment="1" applyProtection="1">
      <alignment horizontal="center" vertical="center" wrapText="1"/>
    </xf>
    <xf numFmtId="4" fontId="4" fillId="10" borderId="26" xfId="0" applyNumberFormat="1" applyFont="1" applyFill="1" applyBorder="1" applyAlignment="1" applyProtection="1">
      <alignment horizontal="center" vertical="center" wrapText="1"/>
    </xf>
    <xf numFmtId="4" fontId="4" fillId="10" borderId="27" xfId="0" applyNumberFormat="1" applyFont="1" applyFill="1" applyBorder="1" applyAlignment="1" applyProtection="1">
      <alignment horizontal="center" vertical="center" wrapText="1"/>
    </xf>
    <xf numFmtId="4" fontId="4" fillId="10" borderId="28" xfId="0" applyNumberFormat="1" applyFont="1" applyFill="1" applyBorder="1" applyAlignment="1" applyProtection="1">
      <alignment horizontal="center" vertical="center" wrapText="1"/>
    </xf>
    <xf numFmtId="4" fontId="4" fillId="10" borderId="33" xfId="0" applyNumberFormat="1"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0" fontId="1" fillId="8" borderId="29" xfId="0" applyFont="1" applyFill="1" applyBorder="1" applyAlignment="1" applyProtection="1">
      <alignment horizontal="center" vertical="center" wrapText="1"/>
    </xf>
    <xf numFmtId="0" fontId="1" fillId="8" borderId="30" xfId="0" applyFont="1" applyFill="1" applyBorder="1" applyAlignment="1" applyProtection="1">
      <alignment horizontal="center" vertical="center" wrapText="1"/>
    </xf>
    <xf numFmtId="0" fontId="1" fillId="8" borderId="20" xfId="0" applyFont="1" applyFill="1" applyBorder="1" applyAlignment="1" applyProtection="1">
      <alignment horizontal="center" vertical="center" wrapText="1"/>
    </xf>
    <xf numFmtId="0" fontId="1" fillId="5" borderId="29" xfId="0" applyFont="1" applyFill="1" applyBorder="1" applyAlignment="1" applyProtection="1">
      <alignment horizontal="center" vertical="center" wrapText="1"/>
    </xf>
    <xf numFmtId="0" fontId="1" fillId="5" borderId="30" xfId="0" applyFont="1" applyFill="1" applyBorder="1" applyAlignment="1" applyProtection="1">
      <alignment horizontal="center" vertical="center" wrapText="1"/>
    </xf>
    <xf numFmtId="0" fontId="1" fillId="5" borderId="20" xfId="0" applyFont="1" applyFill="1" applyBorder="1" applyAlignment="1" applyProtection="1">
      <alignment horizontal="center" vertical="center" wrapText="1"/>
    </xf>
    <xf numFmtId="0" fontId="1" fillId="13" borderId="29" xfId="0" applyFont="1" applyFill="1" applyBorder="1" applyAlignment="1" applyProtection="1">
      <alignment horizontal="center" vertical="center" wrapText="1"/>
    </xf>
    <xf numFmtId="0" fontId="1" fillId="13" borderId="30" xfId="0" applyFont="1" applyFill="1" applyBorder="1" applyAlignment="1" applyProtection="1">
      <alignment horizontal="center" vertical="center" wrapText="1"/>
    </xf>
    <xf numFmtId="0" fontId="1" fillId="13" borderId="20" xfId="0" applyFont="1" applyFill="1" applyBorder="1" applyAlignment="1" applyProtection="1">
      <alignment horizontal="center" vertical="center" wrapText="1"/>
    </xf>
    <xf numFmtId="0" fontId="2" fillId="8" borderId="29" xfId="0" applyFont="1" applyFill="1" applyBorder="1" applyAlignment="1" applyProtection="1">
      <alignment horizontal="center" vertical="center" wrapText="1"/>
    </xf>
    <xf numFmtId="0" fontId="2" fillId="8" borderId="30" xfId="0" applyFont="1" applyFill="1" applyBorder="1" applyAlignment="1" applyProtection="1">
      <alignment horizontal="center" vertical="center" wrapText="1"/>
    </xf>
    <xf numFmtId="0" fontId="2" fillId="8" borderId="20" xfId="0" applyFont="1" applyFill="1" applyBorder="1" applyAlignment="1" applyProtection="1">
      <alignment horizontal="center" vertical="center" wrapText="1"/>
    </xf>
    <xf numFmtId="0" fontId="2" fillId="5" borderId="29" xfId="0" applyFont="1" applyFill="1" applyBorder="1" applyAlignment="1" applyProtection="1">
      <alignment horizontal="center" vertical="center" wrapText="1"/>
    </xf>
    <xf numFmtId="0" fontId="2" fillId="5" borderId="30" xfId="0" applyFont="1" applyFill="1" applyBorder="1" applyAlignment="1" applyProtection="1">
      <alignment horizontal="center" vertical="center" wrapText="1"/>
    </xf>
    <xf numFmtId="0" fontId="2" fillId="5" borderId="20" xfId="0" applyFont="1" applyFill="1" applyBorder="1" applyAlignment="1" applyProtection="1">
      <alignment horizontal="center" vertical="center" wrapText="1"/>
    </xf>
    <xf numFmtId="0" fontId="2" fillId="13" borderId="29" xfId="0" applyFont="1" applyFill="1" applyBorder="1" applyAlignment="1" applyProtection="1">
      <alignment horizontal="center" vertical="center" wrapText="1"/>
    </xf>
    <xf numFmtId="0" fontId="2" fillId="13" borderId="30" xfId="0" applyFont="1" applyFill="1" applyBorder="1" applyAlignment="1" applyProtection="1">
      <alignment horizontal="center" vertical="center" wrapText="1"/>
    </xf>
    <xf numFmtId="0" fontId="2" fillId="13" borderId="20" xfId="0" applyFont="1" applyFill="1" applyBorder="1" applyAlignment="1" applyProtection="1">
      <alignment horizontal="center" vertical="center" wrapText="1"/>
    </xf>
    <xf numFmtId="0" fontId="12" fillId="13" borderId="4" xfId="0" applyFont="1" applyFill="1" applyBorder="1" applyAlignment="1" applyProtection="1">
      <alignment horizontal="center" vertical="center" wrapText="1"/>
    </xf>
    <xf numFmtId="0" fontId="4" fillId="10" borderId="26" xfId="0"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0" fontId="4" fillId="10" borderId="28" xfId="0" applyFont="1" applyFill="1" applyBorder="1" applyAlignment="1" applyProtection="1">
      <alignment horizontal="center" vertical="center" wrapText="1"/>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1" fillId="10" borderId="29" xfId="0" applyFont="1" applyFill="1" applyBorder="1" applyAlignment="1" applyProtection="1">
      <alignment horizontal="center" vertical="center" wrapText="1"/>
    </xf>
    <xf numFmtId="0" fontId="1" fillId="10" borderId="20" xfId="0" applyFont="1" applyFill="1" applyBorder="1" applyAlignment="1" applyProtection="1">
      <alignment horizontal="center" vertical="center" wrapText="1"/>
    </xf>
    <xf numFmtId="0" fontId="1" fillId="10" borderId="30" xfId="0" applyFont="1" applyFill="1" applyBorder="1" applyAlignment="1" applyProtection="1">
      <alignment horizontal="center" vertical="center" wrapText="1"/>
    </xf>
    <xf numFmtId="0" fontId="1" fillId="8" borderId="26" xfId="0" applyFont="1" applyFill="1" applyBorder="1" applyAlignment="1" applyProtection="1">
      <alignment horizontal="center" vertical="center" wrapText="1"/>
    </xf>
    <xf numFmtId="0" fontId="1" fillId="8" borderId="27" xfId="0" applyFont="1" applyFill="1" applyBorder="1" applyAlignment="1" applyProtection="1">
      <alignment horizontal="center" vertical="center" wrapText="1"/>
    </xf>
    <xf numFmtId="0" fontId="1" fillId="5" borderId="26" xfId="0" applyFont="1" applyFill="1" applyBorder="1" applyAlignment="1" applyProtection="1">
      <alignment horizontal="center" vertical="center" wrapText="1"/>
    </xf>
    <xf numFmtId="0" fontId="1" fillId="5" borderId="27" xfId="0" applyFont="1" applyFill="1" applyBorder="1" applyAlignment="1" applyProtection="1">
      <alignment horizontal="center" vertical="center" wrapText="1"/>
    </xf>
    <xf numFmtId="0" fontId="1" fillId="5" borderId="28" xfId="0" applyFont="1" applyFill="1" applyBorder="1" applyAlignment="1" applyProtection="1">
      <alignment horizontal="center" vertical="center" wrapText="1"/>
    </xf>
    <xf numFmtId="0" fontId="1" fillId="13" borderId="26" xfId="0" applyFont="1" applyFill="1" applyBorder="1" applyAlignment="1" applyProtection="1">
      <alignment horizontal="center" vertical="center" wrapText="1"/>
    </xf>
    <xf numFmtId="0" fontId="1" fillId="13" borderId="27" xfId="0" applyFont="1" applyFill="1" applyBorder="1" applyAlignment="1" applyProtection="1">
      <alignment horizontal="center" vertical="center" wrapText="1"/>
    </xf>
    <xf numFmtId="0" fontId="1" fillId="13" borderId="28" xfId="0" applyFont="1" applyFill="1" applyBorder="1" applyAlignment="1" applyProtection="1">
      <alignment horizontal="center" vertical="center" wrapText="1"/>
    </xf>
    <xf numFmtId="166" fontId="1" fillId="8" borderId="29" xfId="1" applyNumberFormat="1" applyFont="1" applyFill="1" applyBorder="1" applyAlignment="1" applyProtection="1">
      <alignment horizontal="center" vertical="center" wrapText="1"/>
    </xf>
    <xf numFmtId="166" fontId="1" fillId="8" borderId="30" xfId="1" applyNumberFormat="1" applyFont="1" applyFill="1" applyBorder="1" applyAlignment="1" applyProtection="1">
      <alignment horizontal="center" vertical="center" wrapText="1"/>
    </xf>
    <xf numFmtId="166" fontId="1" fillId="8" borderId="20" xfId="1" applyNumberFormat="1" applyFont="1" applyFill="1" applyBorder="1" applyAlignment="1" applyProtection="1">
      <alignment horizontal="center" vertical="center" wrapText="1"/>
    </xf>
    <xf numFmtId="166" fontId="1" fillId="5" borderId="29" xfId="1" applyNumberFormat="1" applyFont="1" applyFill="1" applyBorder="1" applyAlignment="1" applyProtection="1">
      <alignment horizontal="center" vertical="center" wrapText="1"/>
    </xf>
    <xf numFmtId="166" fontId="1" fillId="5" borderId="30" xfId="1" applyNumberFormat="1" applyFont="1" applyFill="1" applyBorder="1" applyAlignment="1" applyProtection="1">
      <alignment horizontal="center" vertical="center" wrapText="1"/>
    </xf>
    <xf numFmtId="166" fontId="1" fillId="5" borderId="20" xfId="1" applyNumberFormat="1" applyFont="1" applyFill="1" applyBorder="1" applyAlignment="1" applyProtection="1">
      <alignment horizontal="center" vertical="center" wrapText="1"/>
    </xf>
    <xf numFmtId="166" fontId="1" fillId="13" borderId="29" xfId="1" applyNumberFormat="1" applyFont="1" applyFill="1" applyBorder="1" applyAlignment="1" applyProtection="1">
      <alignment horizontal="center" vertical="center" wrapText="1"/>
    </xf>
    <xf numFmtId="166" fontId="1" fillId="13" borderId="30" xfId="1" applyNumberFormat="1" applyFont="1" applyFill="1" applyBorder="1" applyAlignment="1" applyProtection="1">
      <alignment horizontal="center" vertical="center" wrapText="1"/>
    </xf>
    <xf numFmtId="166" fontId="1" fillId="13" borderId="20" xfId="1" applyNumberFormat="1" applyFont="1" applyFill="1" applyBorder="1" applyAlignment="1" applyProtection="1">
      <alignment horizontal="center" vertical="center" wrapText="1"/>
    </xf>
    <xf numFmtId="4" fontId="4" fillId="10" borderId="8" xfId="0" applyNumberFormat="1" applyFont="1" applyFill="1" applyBorder="1" applyAlignment="1" applyProtection="1">
      <alignment horizontal="center" vertical="center" wrapText="1"/>
    </xf>
    <xf numFmtId="4" fontId="4" fillId="10" borderId="10" xfId="0" applyNumberFormat="1" applyFont="1" applyFill="1" applyBorder="1" applyAlignment="1" applyProtection="1">
      <alignment horizontal="center" vertical="center" wrapText="1"/>
    </xf>
    <xf numFmtId="4" fontId="4" fillId="10" borderId="13" xfId="0" applyNumberFormat="1" applyFont="1" applyFill="1" applyBorder="1" applyAlignment="1" applyProtection="1">
      <alignment horizontal="center" vertical="center" wrapText="1"/>
    </xf>
    <xf numFmtId="0" fontId="4" fillId="10" borderId="8" xfId="0" applyFont="1" applyFill="1" applyBorder="1" applyAlignment="1" applyProtection="1">
      <alignment horizontal="center" vertical="center" wrapText="1"/>
    </xf>
    <xf numFmtId="0" fontId="4" fillId="10" borderId="10" xfId="0" applyFont="1" applyFill="1" applyBorder="1" applyAlignment="1" applyProtection="1">
      <alignment horizontal="center" vertical="center" wrapText="1"/>
    </xf>
    <xf numFmtId="0" fontId="4" fillId="10" borderId="13" xfId="0" applyFont="1" applyFill="1" applyBorder="1" applyAlignment="1" applyProtection="1">
      <alignment horizontal="center" vertical="center" wrapText="1"/>
    </xf>
    <xf numFmtId="4" fontId="4" fillId="10" borderId="47" xfId="0" applyNumberFormat="1" applyFont="1" applyFill="1" applyBorder="1" applyAlignment="1" applyProtection="1">
      <alignment horizontal="center" vertical="center" wrapText="1"/>
    </xf>
    <xf numFmtId="4" fontId="4" fillId="10" borderId="35" xfId="0" applyNumberFormat="1" applyFont="1" applyFill="1" applyBorder="1" applyAlignment="1" applyProtection="1">
      <alignment horizontal="center" vertical="center" wrapText="1"/>
    </xf>
    <xf numFmtId="4" fontId="4" fillId="10" borderId="7" xfId="0" applyNumberFormat="1" applyFont="1" applyFill="1" applyBorder="1" applyAlignment="1" applyProtection="1">
      <alignment horizontal="center" vertical="center" wrapText="1"/>
    </xf>
    <xf numFmtId="4" fontId="4" fillId="10" borderId="0" xfId="0" applyNumberFormat="1" applyFont="1" applyFill="1" applyBorder="1" applyAlignment="1" applyProtection="1">
      <alignment horizontal="center" vertical="center" wrapText="1"/>
    </xf>
    <xf numFmtId="4" fontId="4" fillId="10" borderId="12" xfId="0" applyNumberFormat="1" applyFont="1" applyFill="1" applyBorder="1" applyAlignment="1" applyProtection="1">
      <alignment horizontal="center" vertical="center" wrapText="1"/>
    </xf>
    <xf numFmtId="0" fontId="8" fillId="10" borderId="26" xfId="0" applyFont="1" applyFill="1" applyBorder="1" applyAlignment="1" applyProtection="1">
      <alignment horizontal="center" vertical="center" wrapText="1"/>
    </xf>
    <xf numFmtId="0" fontId="8" fillId="10" borderId="27" xfId="0" applyFont="1" applyFill="1" applyBorder="1" applyAlignment="1" applyProtection="1">
      <alignment horizontal="center" vertical="center" wrapText="1"/>
    </xf>
    <xf numFmtId="0" fontId="8" fillId="10" borderId="28" xfId="0" applyFont="1" applyFill="1" applyBorder="1" applyAlignment="1" applyProtection="1">
      <alignment horizontal="center" vertical="center" wrapText="1"/>
    </xf>
    <xf numFmtId="4" fontId="1" fillId="10" borderId="26" xfId="0" applyNumberFormat="1" applyFont="1" applyFill="1" applyBorder="1" applyAlignment="1" applyProtection="1">
      <alignment horizontal="center" vertical="center" wrapText="1"/>
    </xf>
    <xf numFmtId="4" fontId="1" fillId="10" borderId="27" xfId="0" applyNumberFormat="1" applyFont="1" applyFill="1" applyBorder="1" applyAlignment="1" applyProtection="1">
      <alignment horizontal="center" vertical="center" wrapText="1"/>
    </xf>
    <xf numFmtId="4" fontId="1" fillId="10" borderId="28"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0" fontId="0" fillId="0" borderId="6" xfId="0" applyFont="1" applyBorder="1" applyAlignment="1">
      <alignment horizontal="justify" vertical="justify" wrapText="1"/>
    </xf>
    <xf numFmtId="0" fontId="0" fillId="0" borderId="7" xfId="0" applyFont="1" applyBorder="1" applyAlignment="1">
      <alignment horizontal="justify" vertical="justify" wrapText="1"/>
    </xf>
    <xf numFmtId="0" fontId="0" fillId="0" borderId="8" xfId="0" applyFont="1" applyBorder="1" applyAlignment="1">
      <alignment horizontal="justify" vertical="justify" wrapText="1"/>
    </xf>
    <xf numFmtId="0" fontId="0" fillId="0" borderId="9" xfId="0" applyFont="1" applyBorder="1" applyAlignment="1">
      <alignment horizontal="justify" vertical="justify" wrapText="1"/>
    </xf>
    <xf numFmtId="0" fontId="0" fillId="0" borderId="0" xfId="0" applyFont="1" applyBorder="1" applyAlignment="1">
      <alignment horizontal="justify" vertical="justify" wrapText="1"/>
    </xf>
    <xf numFmtId="0" fontId="0" fillId="0" borderId="10" xfId="0" applyFont="1" applyBorder="1" applyAlignment="1">
      <alignment horizontal="justify" vertical="justify" wrapText="1"/>
    </xf>
    <xf numFmtId="0" fontId="0" fillId="0" borderId="11" xfId="0" applyFont="1" applyBorder="1" applyAlignment="1">
      <alignment horizontal="justify" vertical="justify" wrapText="1"/>
    </xf>
    <xf numFmtId="0" fontId="0" fillId="0" borderId="12" xfId="0" applyFont="1" applyBorder="1" applyAlignment="1">
      <alignment horizontal="justify" vertical="justify" wrapText="1"/>
    </xf>
    <xf numFmtId="0" fontId="0" fillId="0" borderId="13" xfId="0" applyFont="1" applyBorder="1" applyAlignment="1">
      <alignment horizontal="justify" vertical="justify" wrapText="1"/>
    </xf>
    <xf numFmtId="0" fontId="5" fillId="5" borderId="2" xfId="0" applyFont="1" applyFill="1" applyBorder="1" applyAlignment="1">
      <alignment horizontal="center"/>
    </xf>
    <xf numFmtId="0" fontId="5" fillId="5" borderId="3" xfId="0" applyFont="1" applyFill="1" applyBorder="1" applyAlignment="1">
      <alignment horizontal="center"/>
    </xf>
    <xf numFmtId="0" fontId="5" fillId="5" borderId="4" xfId="0" applyFont="1" applyFill="1" applyBorder="1" applyAlignment="1">
      <alignment horizontal="center"/>
    </xf>
    <xf numFmtId="0" fontId="4" fillId="2" borderId="22" xfId="0" applyFont="1" applyFill="1" applyBorder="1" applyAlignment="1">
      <alignment horizontal="center"/>
    </xf>
    <xf numFmtId="0" fontId="4" fillId="2" borderId="23" xfId="0" applyFont="1" applyFill="1" applyBorder="1" applyAlignment="1">
      <alignment horizontal="center"/>
    </xf>
    <xf numFmtId="0" fontId="4" fillId="2" borderId="24" xfId="0" applyFont="1" applyFill="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2" fillId="6" borderId="14" xfId="0" applyFont="1" applyFill="1" applyBorder="1" applyAlignment="1">
      <alignment horizontal="center"/>
    </xf>
    <xf numFmtId="0" fontId="2" fillId="6" borderId="1" xfId="0" applyFont="1" applyFill="1" applyBorder="1" applyAlignment="1">
      <alignment horizontal="center"/>
    </xf>
    <xf numFmtId="0" fontId="2" fillId="6" borderId="16" xfId="0" applyFont="1" applyFill="1" applyBorder="1" applyAlignment="1">
      <alignment horizontal="center"/>
    </xf>
    <xf numFmtId="0" fontId="2" fillId="6" borderId="17" xfId="0" applyFont="1" applyFill="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0" fillId="0" borderId="6" xfId="0" applyBorder="1" applyAlignment="1">
      <alignment horizontal="justify" vertical="justify" wrapText="1"/>
    </xf>
    <xf numFmtId="0" fontId="0" fillId="0" borderId="7" xfId="0" applyBorder="1" applyAlignment="1">
      <alignment horizontal="justify" vertical="justify" wrapText="1"/>
    </xf>
    <xf numFmtId="0" fontId="0" fillId="0" borderId="8" xfId="0" applyBorder="1" applyAlignment="1">
      <alignment horizontal="justify" vertical="justify" wrapText="1"/>
    </xf>
    <xf numFmtId="0" fontId="0" fillId="0" borderId="9" xfId="0" applyBorder="1" applyAlignment="1">
      <alignment horizontal="justify" vertical="justify" wrapText="1"/>
    </xf>
    <xf numFmtId="0" fontId="0" fillId="0" borderId="0" xfId="0" applyBorder="1" applyAlignment="1">
      <alignment horizontal="justify" vertical="justify" wrapText="1"/>
    </xf>
    <xf numFmtId="0" fontId="0" fillId="0" borderId="10" xfId="0" applyBorder="1" applyAlignment="1">
      <alignment horizontal="justify" vertical="justify" wrapText="1"/>
    </xf>
    <xf numFmtId="0" fontId="0" fillId="0" borderId="11" xfId="0" applyBorder="1" applyAlignment="1">
      <alignment horizontal="justify" vertical="justify" wrapText="1"/>
    </xf>
    <xf numFmtId="0" fontId="0" fillId="0" borderId="12" xfId="0" applyBorder="1" applyAlignment="1">
      <alignment horizontal="justify" vertical="justify" wrapText="1"/>
    </xf>
    <xf numFmtId="0" fontId="0" fillId="0" borderId="13" xfId="0" applyBorder="1" applyAlignment="1">
      <alignment horizontal="justify" vertical="justify"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64" fontId="2" fillId="6" borderId="2" xfId="1" applyFont="1" applyFill="1" applyBorder="1" applyAlignment="1">
      <alignment horizontal="center"/>
    </xf>
    <xf numFmtId="164" fontId="2" fillId="6" borderId="3" xfId="1" applyFont="1" applyFill="1" applyBorder="1" applyAlignment="1">
      <alignment horizontal="center"/>
    </xf>
    <xf numFmtId="164" fontId="2" fillId="6" borderId="4" xfId="1" applyFont="1" applyFill="1" applyBorder="1" applyAlignment="1">
      <alignment horizont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7" borderId="4" xfId="0" applyFont="1" applyFill="1" applyBorder="1" applyAlignment="1">
      <alignment horizontal="center"/>
    </xf>
    <xf numFmtId="0" fontId="0" fillId="0" borderId="44" xfId="0" applyBorder="1" applyAlignment="1">
      <alignment horizontal="left" vertical="center" wrapText="1"/>
    </xf>
    <xf numFmtId="165" fontId="0" fillId="10" borderId="25" xfId="0" applyNumberFormat="1" applyFill="1" applyBorder="1" applyAlignment="1" applyProtection="1">
      <alignment horizontal="center" vertical="center" wrapText="1"/>
      <protection locked="0"/>
    </xf>
    <xf numFmtId="165" fontId="0" fillId="10" borderId="1" xfId="0" applyNumberFormat="1" applyFill="1" applyBorder="1" applyAlignment="1" applyProtection="1">
      <alignment horizontal="center" vertical="center" wrapText="1"/>
      <protection locked="0"/>
    </xf>
    <xf numFmtId="165" fontId="0" fillId="10" borderId="48" xfId="0" applyNumberFormat="1" applyFill="1" applyBorder="1" applyAlignment="1" applyProtection="1">
      <alignment horizontal="center" vertical="center" wrapText="1"/>
      <protection locked="0"/>
    </xf>
    <xf numFmtId="165" fontId="0" fillId="10" borderId="49" xfId="0" applyNumberFormat="1" applyFill="1" applyBorder="1" applyAlignment="1" applyProtection="1">
      <alignment horizontal="center" vertical="center" wrapText="1"/>
      <protection locked="0"/>
    </xf>
    <xf numFmtId="165" fontId="0" fillId="10" borderId="50" xfId="0" applyNumberFormat="1" applyFill="1" applyBorder="1" applyAlignment="1" applyProtection="1">
      <alignment horizontal="center" vertical="center" wrapText="1"/>
      <protection locked="0"/>
    </xf>
    <xf numFmtId="164" fontId="4" fillId="10" borderId="26" xfId="1" applyFont="1" applyFill="1" applyBorder="1" applyAlignment="1" applyProtection="1">
      <alignment horizontal="center" vertical="center" wrapText="1"/>
    </xf>
    <xf numFmtId="164" fontId="4" fillId="10" borderId="27" xfId="1" applyFont="1" applyFill="1" applyBorder="1" applyAlignment="1" applyProtection="1">
      <alignment horizontal="center" vertical="center" wrapText="1"/>
    </xf>
    <xf numFmtId="164" fontId="4" fillId="10" borderId="28" xfId="1" applyFont="1" applyFill="1" applyBorder="1" applyAlignment="1" applyProtection="1">
      <alignment horizontal="center" vertical="center" wrapText="1"/>
    </xf>
    <xf numFmtId="2" fontId="1" fillId="10" borderId="1" xfId="0" applyNumberFormat="1" applyFont="1" applyFill="1" applyBorder="1" applyAlignment="1" applyProtection="1">
      <alignment horizontal="center" vertical="center" wrapText="1"/>
    </xf>
    <xf numFmtId="0" fontId="1" fillId="14" borderId="23" xfId="0" applyFont="1" applyFill="1" applyBorder="1" applyAlignment="1" applyProtection="1">
      <alignment horizontal="left" vertical="center" wrapText="1"/>
    </xf>
    <xf numFmtId="0" fontId="1" fillId="14" borderId="20" xfId="0" applyFont="1" applyFill="1" applyBorder="1" applyAlignment="1" applyProtection="1">
      <alignment horizontal="left" vertical="center" wrapText="1"/>
    </xf>
    <xf numFmtId="0" fontId="0" fillId="14" borderId="29" xfId="0" applyFont="1" applyFill="1" applyBorder="1" applyAlignment="1" applyProtection="1">
      <alignment horizontal="left" vertical="center" wrapText="1"/>
    </xf>
    <xf numFmtId="0" fontId="1" fillId="14" borderId="29" xfId="0" applyFont="1" applyFill="1" applyBorder="1" applyAlignment="1" applyProtection="1">
      <alignment horizontal="left" vertical="center" wrapText="1"/>
    </xf>
  </cellXfs>
  <cellStyles count="2">
    <cellStyle name="Millares" xfId="1" builtinId="3"/>
    <cellStyle name="Normal" xfId="0" builtinId="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00FFCC"/>
      <color rgb="FFFF6699"/>
      <color rgb="FF99FF99"/>
      <color rgb="FF00FFFF"/>
      <color rgb="FF0066FF"/>
      <color rgb="FF00CCFF"/>
      <color rgb="FFFF66FF"/>
      <color rgb="FFFFFF66"/>
      <color rgb="FF0476BC"/>
      <color rgb="FFF7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5</xdr:row>
          <xdr:rowOff>38100</xdr:rowOff>
        </xdr:from>
        <xdr:to>
          <xdr:col>13</xdr:col>
          <xdr:colOff>457200</xdr:colOff>
          <xdr:row>19</xdr:row>
          <xdr:rowOff>0</xdr:rowOff>
        </xdr:to>
        <xdr:pic>
          <xdr:nvPicPr>
            <xdr:cNvPr id="3" name="Imagen 2">
              <a:extLst>
                <a:ext uri="{FF2B5EF4-FFF2-40B4-BE49-F238E27FC236}">
                  <a16:creationId xmlns:a16="http://schemas.microsoft.com/office/drawing/2014/main" id="{00000000-0008-0000-0300-000003000000}"/>
                </a:ext>
              </a:extLst>
            </xdr:cNvPr>
            <xdr:cNvPicPr>
              <a:picLocks noChangeAspect="1" noChangeArrowheads="1"/>
              <a:extLst>
                <a:ext uri="{84589F7E-364E-4C9E-8A38-B11213B215E9}">
                  <a14:cameraTool cellRange="RESULTADO!$B$3:$L$12" spid="_x0000_s4185"/>
                </a:ext>
              </a:extLst>
            </xdr:cNvPicPr>
          </xdr:nvPicPr>
          <xdr:blipFill>
            <a:blip xmlns:r="http://schemas.openxmlformats.org/officeDocument/2006/relationships" r:embed="rId1"/>
            <a:srcRect/>
            <a:stretch>
              <a:fillRect/>
            </a:stretch>
          </xdr:blipFill>
          <xdr:spPr bwMode="auto">
            <a:xfrm>
              <a:off x="971550" y="990600"/>
              <a:ext cx="9391650" cy="26289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FF99"/>
  </sheetPr>
  <dimension ref="B2:L13"/>
  <sheetViews>
    <sheetView tabSelected="1" workbookViewId="0">
      <selection activeCell="G6" sqref="G6"/>
    </sheetView>
  </sheetViews>
  <sheetFormatPr baseColWidth="10" defaultRowHeight="15" x14ac:dyDescent="0.25"/>
  <cols>
    <col min="1" max="1" width="2.85546875" customWidth="1"/>
    <col min="2" max="2" width="5.42578125" customWidth="1"/>
    <col min="3" max="3" width="57.5703125" customWidth="1"/>
    <col min="4" max="4" width="0" hidden="1" customWidth="1"/>
    <col min="5" max="5" width="6" customWidth="1"/>
    <col min="6" max="6" width="7.85546875" customWidth="1"/>
    <col min="7" max="7" width="16.28515625" customWidth="1"/>
    <col min="8" max="8" width="11.7109375" customWidth="1"/>
    <col min="9" max="9" width="9.42578125" customWidth="1"/>
    <col min="10" max="10" width="13.42578125" customWidth="1"/>
    <col min="11" max="11" width="5.7109375" customWidth="1"/>
    <col min="12" max="12" width="7.28515625" customWidth="1"/>
  </cols>
  <sheetData>
    <row r="2" spans="2:12" ht="15.75" thickBot="1" x14ac:dyDescent="0.3"/>
    <row r="3" spans="2:12" ht="30.75" customHeight="1" thickBot="1" x14ac:dyDescent="0.3">
      <c r="B3" s="148" t="s">
        <v>349</v>
      </c>
      <c r="C3" s="149"/>
      <c r="D3" s="150"/>
      <c r="E3" s="11" t="s">
        <v>227</v>
      </c>
      <c r="F3" s="11" t="s">
        <v>222</v>
      </c>
      <c r="G3" s="140" t="s">
        <v>228</v>
      </c>
      <c r="H3" s="141"/>
      <c r="I3" s="142"/>
      <c r="J3" s="140" t="s">
        <v>229</v>
      </c>
      <c r="K3" s="141"/>
      <c r="L3" s="142"/>
    </row>
    <row r="4" spans="2:12" ht="19.5" customHeight="1" thickBot="1" x14ac:dyDescent="0.3">
      <c r="B4" s="9">
        <v>1</v>
      </c>
      <c r="C4" s="8" t="str">
        <f>+'FORMATO 2022  OCI INFOTEP'!B6</f>
        <v>POLITICAS CONTABLES</v>
      </c>
      <c r="D4" s="12">
        <v>5</v>
      </c>
      <c r="E4" s="10">
        <v>10</v>
      </c>
      <c r="F4" s="10">
        <v>34</v>
      </c>
      <c r="G4" s="13">
        <f>+'FORMATO 2022  OCI INFOTEP'!O7</f>
        <v>4.6496666666666666</v>
      </c>
      <c r="H4" s="14">
        <f>+G4</f>
        <v>4.6496666666666666</v>
      </c>
      <c r="I4" s="14">
        <f>+G4</f>
        <v>4.6496666666666666</v>
      </c>
      <c r="J4" s="137">
        <f>(SUM(G4:G12)/9)-0.07</f>
        <v>4.8688518518518515</v>
      </c>
      <c r="K4" s="137">
        <f>+J4</f>
        <v>4.8688518518518515</v>
      </c>
      <c r="L4" s="137">
        <f>+J4</f>
        <v>4.8688518518518515</v>
      </c>
    </row>
    <row r="5" spans="2:12" ht="19.5" customHeight="1" thickBot="1" x14ac:dyDescent="0.3">
      <c r="B5" s="9">
        <f>+B4+1</f>
        <v>2</v>
      </c>
      <c r="C5" s="8" t="str">
        <f>+'FORMATO 2022  OCI INFOTEP'!B43</f>
        <v>IDENTIFICACION</v>
      </c>
      <c r="D5" s="12">
        <f>+D4</f>
        <v>5</v>
      </c>
      <c r="E5" s="10">
        <v>3</v>
      </c>
      <c r="F5" s="10">
        <v>8</v>
      </c>
      <c r="G5" s="13">
        <f>+'FORMATO 2022  OCI INFOTEP'!O44</f>
        <v>4.8</v>
      </c>
      <c r="H5" s="14">
        <f t="shared" ref="H5:H12" si="0">+G5</f>
        <v>4.8</v>
      </c>
      <c r="I5" s="14">
        <f t="shared" ref="I5:I12" si="1">+G5</f>
        <v>4.8</v>
      </c>
      <c r="J5" s="138"/>
      <c r="K5" s="138"/>
      <c r="L5" s="138"/>
    </row>
    <row r="6" spans="2:12" ht="19.5" customHeight="1" thickBot="1" x14ac:dyDescent="0.3">
      <c r="B6" s="9">
        <f t="shared" ref="B6:B12" si="2">+B5+1</f>
        <v>3</v>
      </c>
      <c r="C6" s="8" t="str">
        <f>+'FORMATO 2022  OCI INFOTEP'!B52</f>
        <v>CLASIFICACION</v>
      </c>
      <c r="D6" s="12">
        <f t="shared" ref="D6:D12" si="3">+D5</f>
        <v>5</v>
      </c>
      <c r="E6" s="10">
        <v>2</v>
      </c>
      <c r="F6" s="10">
        <v>4</v>
      </c>
      <c r="G6" s="13">
        <f>+'FORMATO 2022  OCI INFOTEP'!O53</f>
        <v>5</v>
      </c>
      <c r="H6" s="14">
        <f t="shared" si="0"/>
        <v>5</v>
      </c>
      <c r="I6" s="14">
        <f t="shared" si="1"/>
        <v>5</v>
      </c>
      <c r="J6" s="138"/>
      <c r="K6" s="138"/>
      <c r="L6" s="138"/>
    </row>
    <row r="7" spans="2:12" ht="19.5" customHeight="1" thickBot="1" x14ac:dyDescent="0.3">
      <c r="B7" s="9">
        <f t="shared" si="2"/>
        <v>4</v>
      </c>
      <c r="C7" s="8" t="str">
        <f>+'FORMATO 2022  OCI INFOTEP'!B57</f>
        <v>REGISTRO</v>
      </c>
      <c r="D7" s="12">
        <f t="shared" si="3"/>
        <v>5</v>
      </c>
      <c r="E7" s="10">
        <v>5</v>
      </c>
      <c r="F7" s="10">
        <v>15</v>
      </c>
      <c r="G7" s="13">
        <f>+'FORMATO 2022  OCI INFOTEP'!O58</f>
        <v>5</v>
      </c>
      <c r="H7" s="14">
        <f t="shared" si="0"/>
        <v>5</v>
      </c>
      <c r="I7" s="14">
        <f t="shared" si="1"/>
        <v>5</v>
      </c>
      <c r="J7" s="138"/>
      <c r="K7" s="138"/>
      <c r="L7" s="138"/>
    </row>
    <row r="8" spans="2:12" ht="19.5" customHeight="1" thickBot="1" x14ac:dyDescent="0.3">
      <c r="B8" s="9">
        <f t="shared" si="2"/>
        <v>5</v>
      </c>
      <c r="C8" s="8" t="str">
        <f>+'FORMATO 2022  OCI INFOTEP'!B73</f>
        <v>MEDICION INICIAL</v>
      </c>
      <c r="D8" s="12">
        <f t="shared" si="3"/>
        <v>5</v>
      </c>
      <c r="E8" s="10">
        <v>1</v>
      </c>
      <c r="F8" s="10">
        <v>3</v>
      </c>
      <c r="G8" s="13">
        <f>+'FORMATO 2022  OCI INFOTEP'!O74</f>
        <v>5</v>
      </c>
      <c r="H8" s="14">
        <f t="shared" si="0"/>
        <v>5</v>
      </c>
      <c r="I8" s="14">
        <f t="shared" si="1"/>
        <v>5</v>
      </c>
      <c r="J8" s="138"/>
      <c r="K8" s="138"/>
      <c r="L8" s="138"/>
    </row>
    <row r="9" spans="2:12" ht="19.5" customHeight="1" thickBot="1" x14ac:dyDescent="0.3">
      <c r="B9" s="9">
        <f t="shared" si="2"/>
        <v>6</v>
      </c>
      <c r="C9" s="8" t="str">
        <f>+'FORMATO 2022  OCI INFOTEP'!B77</f>
        <v>MEDICION POSTERIOR</v>
      </c>
      <c r="D9" s="12">
        <f t="shared" si="3"/>
        <v>5</v>
      </c>
      <c r="E9" s="10">
        <v>2</v>
      </c>
      <c r="F9" s="10">
        <v>10</v>
      </c>
      <c r="G9" s="13">
        <f>+'FORMATO 2022  OCI INFOTEP'!O78</f>
        <v>5.0000000000000009</v>
      </c>
      <c r="H9" s="14">
        <f t="shared" si="0"/>
        <v>5.0000000000000009</v>
      </c>
      <c r="I9" s="14">
        <f t="shared" si="1"/>
        <v>5.0000000000000009</v>
      </c>
      <c r="J9" s="138"/>
      <c r="K9" s="138"/>
      <c r="L9" s="138"/>
    </row>
    <row r="10" spans="2:12" ht="19.5" customHeight="1" thickBot="1" x14ac:dyDescent="0.3">
      <c r="B10" s="9">
        <f t="shared" si="2"/>
        <v>7</v>
      </c>
      <c r="C10" s="8" t="str">
        <f>+'FORMATO 2022  OCI INFOTEP'!B88</f>
        <v>PRESENTACION DE ESTADOS FINANCIEROS</v>
      </c>
      <c r="D10" s="12">
        <f t="shared" si="3"/>
        <v>5</v>
      </c>
      <c r="E10" s="10">
        <v>4</v>
      </c>
      <c r="F10" s="10">
        <v>16</v>
      </c>
      <c r="G10" s="13">
        <f>+'FORMATO 2022  OCI INFOTEP'!O89</f>
        <v>5</v>
      </c>
      <c r="H10" s="14">
        <f t="shared" si="0"/>
        <v>5</v>
      </c>
      <c r="I10" s="14">
        <f t="shared" si="1"/>
        <v>5</v>
      </c>
      <c r="J10" s="138"/>
      <c r="K10" s="138"/>
      <c r="L10" s="138"/>
    </row>
    <row r="11" spans="2:12" ht="19.5" customHeight="1" thickBot="1" x14ac:dyDescent="0.3">
      <c r="B11" s="9">
        <f t="shared" si="2"/>
        <v>8</v>
      </c>
      <c r="C11" s="8" t="str">
        <f>+'FORMATO 2022  OCI INFOTEP'!B105</f>
        <v>RENDICION DE CUENTAS E INFORMACION A PARTES INTERESADAS</v>
      </c>
      <c r="D11" s="12">
        <f t="shared" si="3"/>
        <v>5</v>
      </c>
      <c r="E11" s="10">
        <v>1</v>
      </c>
      <c r="F11" s="10">
        <v>3</v>
      </c>
      <c r="G11" s="13">
        <f>+'FORMATO 2022  OCI INFOTEP'!O106</f>
        <v>5</v>
      </c>
      <c r="H11" s="14">
        <f t="shared" si="0"/>
        <v>5</v>
      </c>
      <c r="I11" s="14">
        <f t="shared" si="1"/>
        <v>5</v>
      </c>
      <c r="J11" s="138"/>
      <c r="K11" s="138"/>
      <c r="L11" s="138"/>
    </row>
    <row r="12" spans="2:12" ht="19.5" customHeight="1" thickBot="1" x14ac:dyDescent="0.3">
      <c r="B12" s="9">
        <f t="shared" si="2"/>
        <v>9</v>
      </c>
      <c r="C12" s="8" t="str">
        <f>+'FORMATO 2022  OCI INFOTEP'!B109</f>
        <v>GESTION DEL RIESGO CONTABLE</v>
      </c>
      <c r="D12" s="12">
        <f t="shared" si="3"/>
        <v>5</v>
      </c>
      <c r="E12" s="10">
        <v>4</v>
      </c>
      <c r="F12" s="10">
        <v>12</v>
      </c>
      <c r="G12" s="13">
        <f>+'FORMATO 2022  OCI INFOTEP'!O110</f>
        <v>5</v>
      </c>
      <c r="H12" s="13">
        <f t="shared" si="0"/>
        <v>5</v>
      </c>
      <c r="I12" s="13">
        <f t="shared" si="1"/>
        <v>5</v>
      </c>
      <c r="J12" s="139"/>
      <c r="K12" s="139"/>
      <c r="L12" s="139"/>
    </row>
    <row r="13" spans="2:12" ht="34.5" hidden="1" thickBot="1" x14ac:dyDescent="0.55000000000000004">
      <c r="B13" s="146" t="s">
        <v>4</v>
      </c>
      <c r="C13" s="147"/>
      <c r="D13" s="15">
        <f>SUM(D4:D12)/9</f>
        <v>5</v>
      </c>
      <c r="E13" s="16">
        <f>SUM(E4:E12)</f>
        <v>32</v>
      </c>
      <c r="F13" s="16">
        <f>SUM(F4:F12)</f>
        <v>105</v>
      </c>
      <c r="G13" s="143">
        <f>SUM(G4:G12)/9</f>
        <v>4.9388518518518518</v>
      </c>
      <c r="H13" s="144"/>
      <c r="I13" s="144"/>
      <c r="J13" s="144"/>
      <c r="K13" s="144"/>
      <c r="L13" s="145"/>
    </row>
  </sheetData>
  <mergeCells count="8">
    <mergeCell ref="K4:K12"/>
    <mergeCell ref="L4:L12"/>
    <mergeCell ref="J3:L3"/>
    <mergeCell ref="G13:L13"/>
    <mergeCell ref="B13:C13"/>
    <mergeCell ref="J4:J12"/>
    <mergeCell ref="B3:D3"/>
    <mergeCell ref="G3:I3"/>
  </mergeCells>
  <conditionalFormatting sqref="G4:G12">
    <cfRule type="dataBar" priority="6">
      <dataBar>
        <cfvo type="num" val="0"/>
        <cfvo type="num" val="5"/>
        <color rgb="FF00FFCC"/>
      </dataBar>
      <extLst>
        <ext xmlns:x14="http://schemas.microsoft.com/office/spreadsheetml/2009/9/main" uri="{B025F937-C7B1-47D3-B67F-A62EFF666E3E}">
          <x14:id>{5FD19F67-2050-48DC-A0C8-7DFA8D15B612}</x14:id>
        </ext>
      </extLst>
    </cfRule>
  </conditionalFormatting>
  <conditionalFormatting sqref="H4:H12">
    <cfRule type="iconSet" priority="5">
      <iconSet iconSet="3TrafficLights2" showValue="0">
        <cfvo type="percent" val="0"/>
        <cfvo type="num" val="3"/>
        <cfvo type="num" val="4"/>
      </iconSet>
    </cfRule>
  </conditionalFormatting>
  <conditionalFormatting sqref="I4:I12">
    <cfRule type="iconSet" priority="4">
      <iconSet iconSet="5Arrows" showValue="0">
        <cfvo type="percent" val="0"/>
        <cfvo type="num" val="1"/>
        <cfvo type="num" val="2"/>
        <cfvo type="num" val="3"/>
        <cfvo type="num" val="4"/>
      </iconSet>
    </cfRule>
  </conditionalFormatting>
  <conditionalFormatting sqref="J4:J12">
    <cfRule type="dataBar" priority="3">
      <dataBar>
        <cfvo type="num" val="0"/>
        <cfvo type="num" val="5"/>
        <color rgb="FF00B050"/>
      </dataBar>
      <extLst>
        <ext xmlns:x14="http://schemas.microsoft.com/office/spreadsheetml/2009/9/main" uri="{B025F937-C7B1-47D3-B67F-A62EFF666E3E}">
          <x14:id>{C6A2B330-C519-4828-814F-F1CA57ECECD9}</x14:id>
        </ext>
      </extLst>
    </cfRule>
  </conditionalFormatting>
  <conditionalFormatting sqref="K4:K12">
    <cfRule type="iconSet" priority="2">
      <iconSet iconSet="3TrafficLights2" showValue="0">
        <cfvo type="percent" val="0"/>
        <cfvo type="num" val="3"/>
        <cfvo type="num" val="4"/>
      </iconSet>
    </cfRule>
  </conditionalFormatting>
  <conditionalFormatting sqref="L4:L12">
    <cfRule type="iconSet" priority="1">
      <iconSet iconSet="5Arrows" showValue="0">
        <cfvo type="percent" val="0"/>
        <cfvo type="num" val="1"/>
        <cfvo type="num" val="2"/>
        <cfvo type="num" val="3"/>
        <cfvo type="num" val="4"/>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5FD19F67-2050-48DC-A0C8-7DFA8D15B612}">
            <x14:dataBar minLength="0" maxLength="100" gradient="0">
              <x14:cfvo type="num">
                <xm:f>0</xm:f>
              </x14:cfvo>
              <x14:cfvo type="num">
                <xm:f>5</xm:f>
              </x14:cfvo>
              <x14:negativeFillColor rgb="FFFF0000"/>
              <x14:axisColor rgb="FF000000"/>
            </x14:dataBar>
          </x14:cfRule>
          <xm:sqref>G4:G12</xm:sqref>
        </x14:conditionalFormatting>
        <x14:conditionalFormatting xmlns:xm="http://schemas.microsoft.com/office/excel/2006/main">
          <x14:cfRule type="dataBar" id="{C6A2B330-C519-4828-814F-F1CA57ECECD9}">
            <x14:dataBar minLength="0" maxLength="100" border="1" negativeBarBorderColorSameAsPositive="0">
              <x14:cfvo type="num">
                <xm:f>0</xm:f>
              </x14:cfvo>
              <x14:cfvo type="num">
                <xm:f>5</xm:f>
              </x14:cfvo>
              <x14:borderColor rgb="FFD6007B"/>
              <x14:negativeFillColor rgb="FFFF0000"/>
              <x14:negativeBorderColor rgb="FFFF0000"/>
              <x14:axisColor rgb="FF000000"/>
            </x14:dataBar>
          </x14:cfRule>
          <xm:sqref>J4:J12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75"/>
  <sheetViews>
    <sheetView topLeftCell="A104" zoomScaleNormal="100" workbookViewId="0">
      <selection activeCell="P24" sqref="P24"/>
    </sheetView>
  </sheetViews>
  <sheetFormatPr baseColWidth="10" defaultRowHeight="18.75" x14ac:dyDescent="0.25"/>
  <cols>
    <col min="1" max="1" width="5.85546875" style="19" customWidth="1"/>
    <col min="2" max="2" width="46.28515625" style="19" customWidth="1"/>
    <col min="3" max="3" width="11" style="19" hidden="1" customWidth="1"/>
    <col min="4" max="4" width="11" style="42" hidden="1" customWidth="1"/>
    <col min="5" max="5" width="14.28515625" style="42" hidden="1" customWidth="1"/>
    <col min="6" max="6" width="8.7109375" style="42" customWidth="1"/>
    <col min="7" max="7" width="3.5703125" style="42" bestFit="1" customWidth="1"/>
    <col min="8" max="8" width="7.42578125" style="42" customWidth="1"/>
    <col min="9" max="9" width="3.5703125" style="42" bestFit="1" customWidth="1"/>
    <col min="10" max="10" width="7.140625" style="42" bestFit="1" customWidth="1"/>
    <col min="11" max="11" width="3.5703125" style="42" bestFit="1" customWidth="1"/>
    <col min="12" max="12" width="7.42578125" style="42" customWidth="1"/>
    <col min="13" max="13" width="8.85546875" style="42" customWidth="1"/>
    <col min="14" max="14" width="15.42578125" style="60" bestFit="1" customWidth="1"/>
    <col min="15" max="15" width="11.5703125" style="19" customWidth="1"/>
    <col min="16" max="16" width="50.7109375" style="19" customWidth="1"/>
    <col min="17" max="16384" width="11.42578125" style="19"/>
  </cols>
  <sheetData>
    <row r="1" spans="1:16" ht="30.75" customHeight="1" thickBot="1" x14ac:dyDescent="0.3">
      <c r="A1" s="18"/>
      <c r="B1" s="193" t="s">
        <v>197</v>
      </c>
      <c r="C1" s="194"/>
      <c r="D1" s="194"/>
      <c r="E1" s="194"/>
      <c r="F1" s="194"/>
      <c r="G1" s="195"/>
      <c r="H1" s="195"/>
      <c r="I1" s="195"/>
      <c r="J1" s="195"/>
      <c r="K1" s="195"/>
      <c r="L1" s="195"/>
      <c r="M1" s="194"/>
      <c r="N1" s="194"/>
      <c r="O1" s="196"/>
      <c r="P1" s="130" t="s">
        <v>243</v>
      </c>
    </row>
    <row r="2" spans="1:16" hidden="1" x14ac:dyDescent="0.25">
      <c r="A2" s="20"/>
      <c r="B2" s="21"/>
      <c r="C2" s="21"/>
      <c r="D2" s="22"/>
      <c r="E2" s="22"/>
      <c r="F2" s="22"/>
      <c r="G2" s="23" t="s">
        <v>223</v>
      </c>
      <c r="H2" s="23">
        <v>0.3</v>
      </c>
      <c r="I2" s="23" t="s">
        <v>223</v>
      </c>
      <c r="J2" s="23">
        <v>0.18</v>
      </c>
      <c r="K2" s="23" t="s">
        <v>223</v>
      </c>
      <c r="L2" s="23">
        <v>0.06</v>
      </c>
      <c r="M2" s="22"/>
      <c r="N2" s="24"/>
      <c r="O2" s="21"/>
      <c r="P2" s="25"/>
    </row>
    <row r="3" spans="1:16" hidden="1" x14ac:dyDescent="0.25">
      <c r="A3" s="20"/>
      <c r="B3" s="21"/>
      <c r="C3" s="21"/>
      <c r="D3" s="22"/>
      <c r="E3" s="22"/>
      <c r="F3" s="22"/>
      <c r="G3" s="23" t="s">
        <v>224</v>
      </c>
      <c r="H3" s="23">
        <v>0.7</v>
      </c>
      <c r="I3" s="23" t="s">
        <v>224</v>
      </c>
      <c r="J3" s="23">
        <f>0.42</f>
        <v>0.42</v>
      </c>
      <c r="K3" s="23" t="s">
        <v>224</v>
      </c>
      <c r="L3" s="23">
        <f>0.14</f>
        <v>0.14000000000000001</v>
      </c>
      <c r="M3" s="22"/>
      <c r="N3" s="24"/>
      <c r="O3" s="21"/>
      <c r="P3" s="25"/>
    </row>
    <row r="4" spans="1:16" ht="30" customHeight="1" x14ac:dyDescent="0.25">
      <c r="A4" s="26"/>
      <c r="B4" s="27" t="s">
        <v>0</v>
      </c>
      <c r="C4" s="27"/>
      <c r="D4" s="28"/>
      <c r="E4" s="28"/>
      <c r="F4" s="28"/>
      <c r="G4" s="28"/>
      <c r="H4" s="28"/>
      <c r="I4" s="28"/>
      <c r="J4" s="28"/>
      <c r="K4" s="28"/>
      <c r="L4" s="28"/>
      <c r="M4" s="28"/>
      <c r="N4" s="29"/>
      <c r="O4" s="30"/>
      <c r="P4" s="31"/>
    </row>
    <row r="5" spans="1:16" ht="19.5" thickBot="1" x14ac:dyDescent="0.3">
      <c r="A5" s="32"/>
      <c r="B5" s="33" t="s">
        <v>1</v>
      </c>
      <c r="C5" s="34"/>
      <c r="D5" s="35"/>
      <c r="E5" s="35"/>
      <c r="F5" s="35"/>
      <c r="G5" s="36"/>
      <c r="H5" s="36"/>
      <c r="I5" s="36"/>
      <c r="J5" s="36"/>
      <c r="K5" s="36"/>
      <c r="L5" s="36"/>
      <c r="M5" s="36"/>
      <c r="N5" s="37"/>
      <c r="O5" s="38"/>
      <c r="P5" s="39"/>
    </row>
    <row r="6" spans="1:16" s="42" customFormat="1" ht="30.75" thickBot="1" x14ac:dyDescent="0.3">
      <c r="A6" s="65"/>
      <c r="B6" s="66" t="s">
        <v>2</v>
      </c>
      <c r="C6" s="66" t="s">
        <v>221</v>
      </c>
      <c r="D6" s="67" t="s">
        <v>3</v>
      </c>
      <c r="E6" s="68" t="s">
        <v>218</v>
      </c>
      <c r="F6" s="69" t="s">
        <v>219</v>
      </c>
      <c r="G6" s="151" t="s">
        <v>204</v>
      </c>
      <c r="H6" s="152"/>
      <c r="I6" s="153" t="s">
        <v>205</v>
      </c>
      <c r="J6" s="154"/>
      <c r="K6" s="155" t="s">
        <v>206</v>
      </c>
      <c r="L6" s="189"/>
      <c r="M6" s="41" t="s">
        <v>6</v>
      </c>
      <c r="N6" s="121" t="s">
        <v>226</v>
      </c>
      <c r="O6" s="121" t="s">
        <v>225</v>
      </c>
      <c r="P6" s="40" t="s">
        <v>5</v>
      </c>
    </row>
    <row r="7" spans="1:16" ht="59.25" customHeight="1" thickBot="1" x14ac:dyDescent="0.3">
      <c r="A7" s="70">
        <v>1</v>
      </c>
      <c r="B7" s="71" t="s">
        <v>7</v>
      </c>
      <c r="C7" s="71">
        <v>1</v>
      </c>
      <c r="D7" s="72" t="s">
        <v>9</v>
      </c>
      <c r="E7" s="73">
        <v>0.3</v>
      </c>
      <c r="F7" s="74">
        <v>0.3</v>
      </c>
      <c r="G7" s="200">
        <v>5</v>
      </c>
      <c r="H7" s="75">
        <f>+G7*FIJO1</f>
        <v>1.5</v>
      </c>
      <c r="I7" s="202">
        <v>5</v>
      </c>
      <c r="J7" s="76">
        <f>+I7*FIJO3</f>
        <v>0.89999999999999991</v>
      </c>
      <c r="K7" s="205">
        <v>5</v>
      </c>
      <c r="L7" s="77">
        <f>+K7*FIJO5</f>
        <v>0.3</v>
      </c>
      <c r="M7" s="43">
        <v>1.5</v>
      </c>
      <c r="N7" s="285">
        <f>SUM(M7:M11)</f>
        <v>5</v>
      </c>
      <c r="O7" s="228">
        <f>SUM((N7:N40))/10</f>
        <v>4.6496666666666666</v>
      </c>
      <c r="P7" s="279" t="s">
        <v>244</v>
      </c>
    </row>
    <row r="8" spans="1:16" ht="51" customHeight="1" x14ac:dyDescent="0.25">
      <c r="A8" s="78" t="s">
        <v>8</v>
      </c>
      <c r="B8" s="122" t="s">
        <v>198</v>
      </c>
      <c r="C8" s="79">
        <f>+C7+1</f>
        <v>2</v>
      </c>
      <c r="D8" s="118" t="s">
        <v>10</v>
      </c>
      <c r="E8" s="197">
        <v>0.7</v>
      </c>
      <c r="F8" s="74">
        <f>+E8/4</f>
        <v>0.17499999999999999</v>
      </c>
      <c r="G8" s="201"/>
      <c r="H8" s="75">
        <f>+G7*FIJO2/4</f>
        <v>0.875</v>
      </c>
      <c r="I8" s="203"/>
      <c r="J8" s="76">
        <f>+I7*FIJO4/4</f>
        <v>0.52500000000000002</v>
      </c>
      <c r="K8" s="206"/>
      <c r="L8" s="77">
        <f>+K7*FIJO6/4</f>
        <v>0.17500000000000002</v>
      </c>
      <c r="M8" s="44">
        <v>0.875</v>
      </c>
      <c r="N8" s="286"/>
      <c r="O8" s="229"/>
      <c r="P8" s="279" t="s">
        <v>245</v>
      </c>
    </row>
    <row r="9" spans="1:16" ht="26.25" customHeight="1" x14ac:dyDescent="0.25">
      <c r="A9" s="80" t="s">
        <v>11</v>
      </c>
      <c r="B9" s="123" t="s">
        <v>12</v>
      </c>
      <c r="C9" s="81">
        <f t="shared" ref="C9:C72" si="0">+C8+1</f>
        <v>3</v>
      </c>
      <c r="D9" s="82" t="s">
        <v>10</v>
      </c>
      <c r="E9" s="199"/>
      <c r="F9" s="74">
        <f>+F8</f>
        <v>0.17499999999999999</v>
      </c>
      <c r="G9" s="201"/>
      <c r="H9" s="75">
        <f>+G7*FIJO2/4</f>
        <v>0.875</v>
      </c>
      <c r="I9" s="203"/>
      <c r="J9" s="76">
        <f>+I7*FIJO4/4</f>
        <v>0.52500000000000002</v>
      </c>
      <c r="K9" s="206"/>
      <c r="L9" s="77">
        <f>+K7*FIJO6/4</f>
        <v>0.17500000000000002</v>
      </c>
      <c r="M9" s="44">
        <f>+H9</f>
        <v>0.875</v>
      </c>
      <c r="N9" s="286"/>
      <c r="O9" s="229"/>
      <c r="P9" s="279" t="s">
        <v>246</v>
      </c>
    </row>
    <row r="10" spans="1:16" ht="26.25" customHeight="1" x14ac:dyDescent="0.25">
      <c r="A10" s="80" t="s">
        <v>13</v>
      </c>
      <c r="B10" s="81" t="s">
        <v>14</v>
      </c>
      <c r="C10" s="81">
        <f t="shared" si="0"/>
        <v>4</v>
      </c>
      <c r="D10" s="82" t="s">
        <v>10</v>
      </c>
      <c r="E10" s="199"/>
      <c r="F10" s="74">
        <f>+F9</f>
        <v>0.17499999999999999</v>
      </c>
      <c r="G10" s="201"/>
      <c r="H10" s="75">
        <f>+G7*FIJO2/4</f>
        <v>0.875</v>
      </c>
      <c r="I10" s="203"/>
      <c r="J10" s="76">
        <f>+I7*FIJO4/4</f>
        <v>0.52500000000000002</v>
      </c>
      <c r="K10" s="206"/>
      <c r="L10" s="77">
        <f>+K7*FIJO6/4</f>
        <v>0.17500000000000002</v>
      </c>
      <c r="M10" s="44">
        <f t="shared" ref="M10:M11" si="1">+H10</f>
        <v>0.875</v>
      </c>
      <c r="N10" s="286"/>
      <c r="O10" s="229"/>
      <c r="P10" s="279" t="s">
        <v>247</v>
      </c>
    </row>
    <row r="11" spans="1:16" ht="26.25" customHeight="1" thickBot="1" x14ac:dyDescent="0.3">
      <c r="A11" s="80" t="s">
        <v>16</v>
      </c>
      <c r="B11" s="81" t="s">
        <v>15</v>
      </c>
      <c r="C11" s="81">
        <f t="shared" si="0"/>
        <v>5</v>
      </c>
      <c r="D11" s="82" t="s">
        <v>10</v>
      </c>
      <c r="E11" s="198"/>
      <c r="F11" s="74">
        <f>+F10</f>
        <v>0.17499999999999999</v>
      </c>
      <c r="G11" s="201"/>
      <c r="H11" s="75">
        <f>+G7*FIJO2/4</f>
        <v>0.875</v>
      </c>
      <c r="I11" s="204"/>
      <c r="J11" s="76">
        <f>+I7*FIJO4/4</f>
        <v>0.52500000000000002</v>
      </c>
      <c r="K11" s="207"/>
      <c r="L11" s="77">
        <f>+K7*FIJO6/4</f>
        <v>0.17500000000000002</v>
      </c>
      <c r="M11" s="44">
        <f t="shared" si="1"/>
        <v>0.875</v>
      </c>
      <c r="N11" s="287"/>
      <c r="O11" s="229"/>
      <c r="P11" s="279" t="s">
        <v>248</v>
      </c>
    </row>
    <row r="12" spans="1:16" ht="45" customHeight="1" x14ac:dyDescent="0.25">
      <c r="A12" s="83">
        <v>2</v>
      </c>
      <c r="B12" s="84" t="s">
        <v>17</v>
      </c>
      <c r="C12" s="84">
        <f t="shared" si="0"/>
        <v>6</v>
      </c>
      <c r="D12" s="85" t="s">
        <v>9</v>
      </c>
      <c r="E12" s="82">
        <v>0.3</v>
      </c>
      <c r="F12" s="82">
        <v>0.3</v>
      </c>
      <c r="G12" s="180">
        <v>5</v>
      </c>
      <c r="H12" s="75">
        <f>+G12*FIJO1</f>
        <v>1.5</v>
      </c>
      <c r="I12" s="183">
        <v>5</v>
      </c>
      <c r="J12" s="76">
        <f>+I12*FIJO3</f>
        <v>0.89999999999999991</v>
      </c>
      <c r="K12" s="186">
        <v>5</v>
      </c>
      <c r="L12" s="77">
        <f>+K12*FIJO5</f>
        <v>0.3</v>
      </c>
      <c r="M12" s="280">
        <f>+H12</f>
        <v>1.5</v>
      </c>
      <c r="N12" s="166">
        <f>SUM(M12:M14)</f>
        <v>5</v>
      </c>
      <c r="O12" s="229"/>
      <c r="P12" s="279" t="s">
        <v>249</v>
      </c>
    </row>
    <row r="13" spans="1:16" ht="57.75" customHeight="1" x14ac:dyDescent="0.25">
      <c r="A13" s="80" t="s">
        <v>18</v>
      </c>
      <c r="B13" s="81" t="s">
        <v>20</v>
      </c>
      <c r="C13" s="81">
        <f t="shared" si="0"/>
        <v>7</v>
      </c>
      <c r="D13" s="82" t="s">
        <v>10</v>
      </c>
      <c r="E13" s="197">
        <v>0.7</v>
      </c>
      <c r="F13" s="82">
        <f>+E13/2</f>
        <v>0.35</v>
      </c>
      <c r="G13" s="181"/>
      <c r="H13" s="75">
        <f>+G12*FIJO2/2</f>
        <v>1.75</v>
      </c>
      <c r="I13" s="184"/>
      <c r="J13" s="76">
        <f>+I12*FIJO4/2</f>
        <v>1.05</v>
      </c>
      <c r="K13" s="187"/>
      <c r="L13" s="77">
        <f>+K12*FIJO6/2</f>
        <v>0.35000000000000003</v>
      </c>
      <c r="M13" s="280">
        <f>+H13</f>
        <v>1.75</v>
      </c>
      <c r="N13" s="167"/>
      <c r="O13" s="229"/>
      <c r="P13" s="279" t="s">
        <v>250</v>
      </c>
    </row>
    <row r="14" spans="1:16" ht="60.75" customHeight="1" thickBot="1" x14ac:dyDescent="0.3">
      <c r="A14" s="86" t="s">
        <v>19</v>
      </c>
      <c r="B14" s="87" t="s">
        <v>21</v>
      </c>
      <c r="C14" s="87">
        <f t="shared" si="0"/>
        <v>8</v>
      </c>
      <c r="D14" s="117" t="s">
        <v>10</v>
      </c>
      <c r="E14" s="198"/>
      <c r="F14" s="82">
        <f>+F13</f>
        <v>0.35</v>
      </c>
      <c r="G14" s="182"/>
      <c r="H14" s="75">
        <f>+G12*FIJO2/2</f>
        <v>1.75</v>
      </c>
      <c r="I14" s="185"/>
      <c r="J14" s="76">
        <f>+I12*FIJO4/2</f>
        <v>1.05</v>
      </c>
      <c r="K14" s="188"/>
      <c r="L14" s="77">
        <f>+K12*FIJO6/2</f>
        <v>0.35000000000000003</v>
      </c>
      <c r="M14" s="280">
        <f>+H14</f>
        <v>1.75</v>
      </c>
      <c r="N14" s="168"/>
      <c r="O14" s="229"/>
      <c r="P14" s="279" t="s">
        <v>251</v>
      </c>
    </row>
    <row r="15" spans="1:16" ht="48.75" customHeight="1" thickBot="1" x14ac:dyDescent="0.3">
      <c r="A15" s="70">
        <v>3</v>
      </c>
      <c r="B15" s="289" t="s">
        <v>22</v>
      </c>
      <c r="C15" s="71">
        <f t="shared" si="0"/>
        <v>9</v>
      </c>
      <c r="D15" s="72" t="s">
        <v>9</v>
      </c>
      <c r="E15" s="73">
        <v>0.3</v>
      </c>
      <c r="F15" s="88">
        <v>0.3</v>
      </c>
      <c r="G15" s="208">
        <v>5</v>
      </c>
      <c r="H15" s="75">
        <f>+G15*FIJO1</f>
        <v>1.5</v>
      </c>
      <c r="I15" s="211">
        <v>5</v>
      </c>
      <c r="J15" s="76">
        <f>+I15*FIJO3</f>
        <v>0.89999999999999991</v>
      </c>
      <c r="K15" s="214">
        <v>5</v>
      </c>
      <c r="L15" s="77">
        <f>+K15*FIJO5</f>
        <v>0.3</v>
      </c>
      <c r="M15" s="280">
        <f>+J15</f>
        <v>0.89999999999999991</v>
      </c>
      <c r="N15" s="166">
        <f>SUM(M15:M18)</f>
        <v>3.4666666666666668</v>
      </c>
      <c r="O15" s="229"/>
      <c r="P15" s="279" t="s">
        <v>252</v>
      </c>
    </row>
    <row r="16" spans="1:16" ht="32.25" customHeight="1" x14ac:dyDescent="0.25">
      <c r="A16" s="78" t="s">
        <v>23</v>
      </c>
      <c r="B16" s="290" t="s">
        <v>26</v>
      </c>
      <c r="C16" s="79">
        <f t="shared" si="0"/>
        <v>10</v>
      </c>
      <c r="D16" s="118" t="s">
        <v>10</v>
      </c>
      <c r="E16" s="197">
        <v>0.7</v>
      </c>
      <c r="F16" s="88">
        <f>+E16/3</f>
        <v>0.23333333333333331</v>
      </c>
      <c r="G16" s="209"/>
      <c r="H16" s="75">
        <f>+G15*FIJO2/3</f>
        <v>1.1666666666666667</v>
      </c>
      <c r="I16" s="212"/>
      <c r="J16" s="76">
        <f>+I15*FIJO4/3</f>
        <v>0.70000000000000007</v>
      </c>
      <c r="K16" s="215"/>
      <c r="L16" s="77">
        <f>+K15*FIJO6/3</f>
        <v>0.23333333333333336</v>
      </c>
      <c r="M16" s="280">
        <f>+J16</f>
        <v>0.70000000000000007</v>
      </c>
      <c r="N16" s="167"/>
      <c r="O16" s="229"/>
      <c r="P16" s="279" t="s">
        <v>253</v>
      </c>
    </row>
    <row r="17" spans="1:16" ht="37.5" customHeight="1" x14ac:dyDescent="0.25">
      <c r="A17" s="80" t="s">
        <v>24</v>
      </c>
      <c r="B17" s="124" t="s">
        <v>242</v>
      </c>
      <c r="C17" s="81">
        <f t="shared" si="0"/>
        <v>11</v>
      </c>
      <c r="D17" s="82" t="s">
        <v>10</v>
      </c>
      <c r="E17" s="199"/>
      <c r="F17" s="88">
        <f>+F16</f>
        <v>0.23333333333333331</v>
      </c>
      <c r="G17" s="209"/>
      <c r="H17" s="75">
        <f>+G15*FIJO2/3</f>
        <v>1.1666666666666667</v>
      </c>
      <c r="I17" s="212"/>
      <c r="J17" s="76">
        <f>+I15*FIJO4/3</f>
        <v>0.70000000000000007</v>
      </c>
      <c r="K17" s="215"/>
      <c r="L17" s="77">
        <f>+K15*FIJO6/3</f>
        <v>0.23333333333333336</v>
      </c>
      <c r="M17" s="280">
        <f>+H17</f>
        <v>1.1666666666666667</v>
      </c>
      <c r="N17" s="167"/>
      <c r="O17" s="229"/>
      <c r="P17" s="279" t="s">
        <v>254</v>
      </c>
    </row>
    <row r="18" spans="1:16" ht="95.25" customHeight="1" thickBot="1" x14ac:dyDescent="0.3">
      <c r="A18" s="86" t="s">
        <v>25</v>
      </c>
      <c r="B18" s="291" t="s">
        <v>27</v>
      </c>
      <c r="C18" s="87">
        <f t="shared" si="0"/>
        <v>12</v>
      </c>
      <c r="D18" s="117" t="s">
        <v>10</v>
      </c>
      <c r="E18" s="198"/>
      <c r="F18" s="88">
        <f>+F17</f>
        <v>0.23333333333333331</v>
      </c>
      <c r="G18" s="210"/>
      <c r="H18" s="75">
        <f>+G15*FIJO2/3</f>
        <v>1.1666666666666667</v>
      </c>
      <c r="I18" s="213"/>
      <c r="J18" s="76">
        <f>+I15*FIJO4/3</f>
        <v>0.70000000000000007</v>
      </c>
      <c r="K18" s="216"/>
      <c r="L18" s="77">
        <f>+K15*FIJO6/3</f>
        <v>0.23333333333333336</v>
      </c>
      <c r="M18" s="280">
        <f>+J18</f>
        <v>0.70000000000000007</v>
      </c>
      <c r="N18" s="168"/>
      <c r="O18" s="229"/>
      <c r="P18" s="279" t="s">
        <v>255</v>
      </c>
    </row>
    <row r="19" spans="1:16" ht="64.5" customHeight="1" thickBot="1" x14ac:dyDescent="0.3">
      <c r="A19" s="70">
        <v>4</v>
      </c>
      <c r="B19" s="71" t="s">
        <v>30</v>
      </c>
      <c r="C19" s="71">
        <f t="shared" si="0"/>
        <v>13</v>
      </c>
      <c r="D19" s="72" t="s">
        <v>9</v>
      </c>
      <c r="E19" s="73">
        <v>0.3</v>
      </c>
      <c r="F19" s="82">
        <v>0.3</v>
      </c>
      <c r="G19" s="180">
        <v>5</v>
      </c>
      <c r="H19" s="75">
        <f>+G19*FIJO1</f>
        <v>1.5</v>
      </c>
      <c r="I19" s="183">
        <v>5</v>
      </c>
      <c r="J19" s="76">
        <f>+I19*FIJO3</f>
        <v>0.89999999999999991</v>
      </c>
      <c r="K19" s="186">
        <v>5</v>
      </c>
      <c r="L19" s="77">
        <f>+K19*FIJO5</f>
        <v>0.3</v>
      </c>
      <c r="M19" s="280">
        <f>+H19</f>
        <v>1.5</v>
      </c>
      <c r="N19" s="166">
        <f>SUM(M19:M21)</f>
        <v>5</v>
      </c>
      <c r="O19" s="229"/>
      <c r="P19" s="279" t="s">
        <v>256</v>
      </c>
    </row>
    <row r="20" spans="1:16" ht="26.25" customHeight="1" x14ac:dyDescent="0.25">
      <c r="A20" s="78" t="s">
        <v>28</v>
      </c>
      <c r="B20" s="79" t="s">
        <v>31</v>
      </c>
      <c r="C20" s="79">
        <f t="shared" si="0"/>
        <v>14</v>
      </c>
      <c r="D20" s="118" t="s">
        <v>10</v>
      </c>
      <c r="E20" s="197">
        <v>0.7</v>
      </c>
      <c r="F20" s="82">
        <f>+E20/2</f>
        <v>0.35</v>
      </c>
      <c r="G20" s="181"/>
      <c r="H20" s="75">
        <f>+G19*FIJO2/2</f>
        <v>1.75</v>
      </c>
      <c r="I20" s="184"/>
      <c r="J20" s="76">
        <v>1.05</v>
      </c>
      <c r="K20" s="187"/>
      <c r="L20" s="77">
        <f>+K19*FIJO6/2</f>
        <v>0.35000000000000003</v>
      </c>
      <c r="M20" s="280">
        <f>+H20</f>
        <v>1.75</v>
      </c>
      <c r="N20" s="167"/>
      <c r="O20" s="229"/>
      <c r="P20" s="279" t="s">
        <v>257</v>
      </c>
    </row>
    <row r="21" spans="1:16" ht="47.25" customHeight="1" thickBot="1" x14ac:dyDescent="0.3">
      <c r="A21" s="86" t="s">
        <v>29</v>
      </c>
      <c r="B21" s="87" t="s">
        <v>32</v>
      </c>
      <c r="C21" s="87">
        <f t="shared" si="0"/>
        <v>15</v>
      </c>
      <c r="D21" s="117" t="s">
        <v>10</v>
      </c>
      <c r="E21" s="198"/>
      <c r="F21" s="82">
        <f>+F20</f>
        <v>0.35</v>
      </c>
      <c r="G21" s="182"/>
      <c r="H21" s="75">
        <f>+G19*FIJO2/2</f>
        <v>1.75</v>
      </c>
      <c r="I21" s="185"/>
      <c r="J21" s="76">
        <f>+I19*FIJO4/2</f>
        <v>1.05</v>
      </c>
      <c r="K21" s="188"/>
      <c r="L21" s="77">
        <f>+K19*FIJO6/2</f>
        <v>0.35000000000000003</v>
      </c>
      <c r="M21" s="280">
        <f>+H21</f>
        <v>1.75</v>
      </c>
      <c r="N21" s="168"/>
      <c r="O21" s="229"/>
      <c r="P21" s="279" t="s">
        <v>258</v>
      </c>
    </row>
    <row r="22" spans="1:16" ht="37.5" customHeight="1" thickBot="1" x14ac:dyDescent="0.3">
      <c r="A22" s="70">
        <v>5</v>
      </c>
      <c r="B22" s="289" t="s">
        <v>33</v>
      </c>
      <c r="C22" s="71">
        <f t="shared" si="0"/>
        <v>16</v>
      </c>
      <c r="D22" s="72" t="s">
        <v>9</v>
      </c>
      <c r="E22" s="73">
        <v>0.3</v>
      </c>
      <c r="F22" s="288">
        <v>0.3</v>
      </c>
      <c r="G22" s="180">
        <v>5</v>
      </c>
      <c r="H22" s="75">
        <f>+G22*FIJO1</f>
        <v>1.5</v>
      </c>
      <c r="I22" s="183">
        <v>5</v>
      </c>
      <c r="J22" s="76">
        <f>+I22*FIJO3</f>
        <v>0.89999999999999991</v>
      </c>
      <c r="K22" s="186">
        <v>5</v>
      </c>
      <c r="L22" s="77">
        <f>+K22*FIJO5</f>
        <v>0.3</v>
      </c>
      <c r="M22" s="280">
        <f>+J22</f>
        <v>0.89999999999999991</v>
      </c>
      <c r="N22" s="166">
        <f>SUM(M22:M24)</f>
        <v>3.7</v>
      </c>
      <c r="O22" s="229"/>
      <c r="P22" s="279" t="s">
        <v>259</v>
      </c>
    </row>
    <row r="23" spans="1:16" ht="26.25" customHeight="1" x14ac:dyDescent="0.25">
      <c r="A23" s="78" t="s">
        <v>34</v>
      </c>
      <c r="B23" s="79" t="s">
        <v>36</v>
      </c>
      <c r="C23" s="79">
        <f t="shared" si="0"/>
        <v>17</v>
      </c>
      <c r="D23" s="118" t="s">
        <v>10</v>
      </c>
      <c r="E23" s="197">
        <v>0.7</v>
      </c>
      <c r="F23" s="82">
        <f>+E23/2</f>
        <v>0.35</v>
      </c>
      <c r="G23" s="181"/>
      <c r="H23" s="75">
        <f>+G22*FIJO2/2</f>
        <v>1.75</v>
      </c>
      <c r="I23" s="184"/>
      <c r="J23" s="76">
        <f>+I22*FIJO4/2</f>
        <v>1.05</v>
      </c>
      <c r="K23" s="187"/>
      <c r="L23" s="77">
        <f>+K22*FIJO6/2</f>
        <v>0.35000000000000003</v>
      </c>
      <c r="M23" s="280">
        <f>+H23</f>
        <v>1.75</v>
      </c>
      <c r="N23" s="167"/>
      <c r="O23" s="229"/>
      <c r="P23" s="279" t="s">
        <v>260</v>
      </c>
    </row>
    <row r="24" spans="1:16" ht="26.25" customHeight="1" thickBot="1" x14ac:dyDescent="0.3">
      <c r="A24" s="86" t="s">
        <v>35</v>
      </c>
      <c r="B24" s="292" t="s">
        <v>37</v>
      </c>
      <c r="C24" s="87">
        <f t="shared" si="0"/>
        <v>18</v>
      </c>
      <c r="D24" s="117" t="s">
        <v>10</v>
      </c>
      <c r="E24" s="198"/>
      <c r="F24" s="82">
        <f>+F23</f>
        <v>0.35</v>
      </c>
      <c r="G24" s="182"/>
      <c r="H24" s="75">
        <f>+G22*FIJO2/2</f>
        <v>1.75</v>
      </c>
      <c r="I24" s="185"/>
      <c r="J24" s="76">
        <f>+I22*FIJO4/2</f>
        <v>1.05</v>
      </c>
      <c r="K24" s="188"/>
      <c r="L24" s="77">
        <f>+K22*FIJO6/2</f>
        <v>0.35000000000000003</v>
      </c>
      <c r="M24" s="280">
        <f>+J24</f>
        <v>1.05</v>
      </c>
      <c r="N24" s="168"/>
      <c r="O24" s="229"/>
      <c r="P24" s="279" t="s">
        <v>261</v>
      </c>
    </row>
    <row r="25" spans="1:16" ht="53.25" customHeight="1" thickBot="1" x14ac:dyDescent="0.3">
      <c r="A25" s="70">
        <v>6</v>
      </c>
      <c r="B25" s="71" t="s">
        <v>38</v>
      </c>
      <c r="C25" s="71">
        <f t="shared" si="0"/>
        <v>19</v>
      </c>
      <c r="D25" s="72" t="s">
        <v>9</v>
      </c>
      <c r="E25" s="73">
        <v>0.3</v>
      </c>
      <c r="F25" s="82">
        <f>+E25</f>
        <v>0.3</v>
      </c>
      <c r="G25" s="180">
        <v>5</v>
      </c>
      <c r="H25" s="75">
        <f>+G25*FIJO1</f>
        <v>1.5</v>
      </c>
      <c r="I25" s="183">
        <v>5</v>
      </c>
      <c r="J25" s="76">
        <f>+I25*FIJO3</f>
        <v>0.89999999999999991</v>
      </c>
      <c r="K25" s="186">
        <v>5</v>
      </c>
      <c r="L25" s="77">
        <f>+K25*FIJO5</f>
        <v>0.3</v>
      </c>
      <c r="M25" s="44">
        <v>1.5</v>
      </c>
      <c r="N25" s="166">
        <f>SUM(M25:M27)-0.07</f>
        <v>4.93</v>
      </c>
      <c r="O25" s="229"/>
      <c r="P25" s="279" t="s">
        <v>262</v>
      </c>
    </row>
    <row r="26" spans="1:16" ht="54.75" customHeight="1" x14ac:dyDescent="0.25">
      <c r="A26" s="78" t="s">
        <v>39</v>
      </c>
      <c r="B26" s="79" t="s">
        <v>41</v>
      </c>
      <c r="C26" s="79">
        <f t="shared" si="0"/>
        <v>20</v>
      </c>
      <c r="D26" s="118" t="s">
        <v>10</v>
      </c>
      <c r="E26" s="197">
        <v>0.7</v>
      </c>
      <c r="F26" s="82">
        <f>+E26/2</f>
        <v>0.35</v>
      </c>
      <c r="G26" s="181"/>
      <c r="H26" s="75">
        <f>+G25*FIJO2/2</f>
        <v>1.75</v>
      </c>
      <c r="I26" s="184"/>
      <c r="J26" s="76">
        <f>+I25*FIJO4/2</f>
        <v>1.05</v>
      </c>
      <c r="K26" s="187"/>
      <c r="L26" s="77">
        <f>+K25*FIJO6/2</f>
        <v>0.35000000000000003</v>
      </c>
      <c r="M26" s="280">
        <f>+H26</f>
        <v>1.75</v>
      </c>
      <c r="N26" s="167"/>
      <c r="O26" s="229"/>
      <c r="P26" s="279" t="s">
        <v>263</v>
      </c>
    </row>
    <row r="27" spans="1:16" ht="51" customHeight="1" thickBot="1" x14ac:dyDescent="0.3">
      <c r="A27" s="86" t="s">
        <v>40</v>
      </c>
      <c r="B27" s="87" t="s">
        <v>42</v>
      </c>
      <c r="C27" s="87">
        <f t="shared" si="0"/>
        <v>21</v>
      </c>
      <c r="D27" s="117" t="s">
        <v>10</v>
      </c>
      <c r="E27" s="198"/>
      <c r="F27" s="82">
        <f>+F26</f>
        <v>0.35</v>
      </c>
      <c r="G27" s="182"/>
      <c r="H27" s="75">
        <f>+G25*FIJO2/2</f>
        <v>1.75</v>
      </c>
      <c r="I27" s="185"/>
      <c r="J27" s="76">
        <f>+I25*FIJO4/2</f>
        <v>1.05</v>
      </c>
      <c r="K27" s="188"/>
      <c r="L27" s="77">
        <f>+K25*FIJO6/2</f>
        <v>0.35000000000000003</v>
      </c>
      <c r="M27" s="280">
        <f>+H27</f>
        <v>1.75</v>
      </c>
      <c r="N27" s="168"/>
      <c r="O27" s="229"/>
      <c r="P27" s="279" t="s">
        <v>264</v>
      </c>
    </row>
    <row r="28" spans="1:16" ht="34.5" customHeight="1" thickBot="1" x14ac:dyDescent="0.3">
      <c r="A28" s="70">
        <v>7</v>
      </c>
      <c r="B28" s="289" t="s">
        <v>43</v>
      </c>
      <c r="C28" s="71">
        <f t="shared" si="0"/>
        <v>22</v>
      </c>
      <c r="D28" s="72" t="s">
        <v>9</v>
      </c>
      <c r="E28" s="73">
        <v>0.3</v>
      </c>
      <c r="F28" s="82">
        <f>+E28</f>
        <v>0.3</v>
      </c>
      <c r="G28" s="180">
        <v>5</v>
      </c>
      <c r="H28" s="75">
        <f>+G28*FIJO1</f>
        <v>1.5</v>
      </c>
      <c r="I28" s="183">
        <v>5</v>
      </c>
      <c r="J28" s="76">
        <f>+I28*FIJO3</f>
        <v>0.89999999999999991</v>
      </c>
      <c r="K28" s="186">
        <v>5</v>
      </c>
      <c r="L28" s="77">
        <f>+K28*FIJO5</f>
        <v>0.3</v>
      </c>
      <c r="M28" s="280">
        <f>+J28</f>
        <v>0.89999999999999991</v>
      </c>
      <c r="N28" s="166">
        <f>SUM(M28:M30)</f>
        <v>4.4000000000000004</v>
      </c>
      <c r="O28" s="229"/>
      <c r="P28" s="279" t="s">
        <v>265</v>
      </c>
    </row>
    <row r="29" spans="1:16" ht="26.25" customHeight="1" x14ac:dyDescent="0.25">
      <c r="A29" s="78" t="s">
        <v>44</v>
      </c>
      <c r="B29" s="79" t="s">
        <v>41</v>
      </c>
      <c r="C29" s="79">
        <f t="shared" si="0"/>
        <v>23</v>
      </c>
      <c r="D29" s="118" t="s">
        <v>10</v>
      </c>
      <c r="E29" s="197">
        <v>0.7</v>
      </c>
      <c r="F29" s="82">
        <f>+E29/2</f>
        <v>0.35</v>
      </c>
      <c r="G29" s="181"/>
      <c r="H29" s="75">
        <f>+G28*FIJO2/2</f>
        <v>1.75</v>
      </c>
      <c r="I29" s="184"/>
      <c r="J29" s="76">
        <f>+I28*FIJO4/2</f>
        <v>1.05</v>
      </c>
      <c r="K29" s="187"/>
      <c r="L29" s="77">
        <f>+K28*FIJO6/2</f>
        <v>0.35000000000000003</v>
      </c>
      <c r="M29" s="280">
        <f>+H29</f>
        <v>1.75</v>
      </c>
      <c r="N29" s="167"/>
      <c r="O29" s="229"/>
      <c r="P29" s="279" t="s">
        <v>266</v>
      </c>
    </row>
    <row r="30" spans="1:16" ht="26.25" customHeight="1" thickBot="1" x14ac:dyDescent="0.3">
      <c r="A30" s="86" t="s">
        <v>45</v>
      </c>
      <c r="B30" s="87" t="s">
        <v>46</v>
      </c>
      <c r="C30" s="87">
        <f t="shared" si="0"/>
        <v>24</v>
      </c>
      <c r="D30" s="117" t="s">
        <v>10</v>
      </c>
      <c r="E30" s="198"/>
      <c r="F30" s="82">
        <f>+F29</f>
        <v>0.35</v>
      </c>
      <c r="G30" s="182"/>
      <c r="H30" s="75">
        <f>+G28*FIJO2/2</f>
        <v>1.75</v>
      </c>
      <c r="I30" s="185"/>
      <c r="J30" s="76">
        <f>+I28*FIJO4/2</f>
        <v>1.05</v>
      </c>
      <c r="K30" s="188"/>
      <c r="L30" s="77">
        <f>+K28*FIJO6/2</f>
        <v>0.35000000000000003</v>
      </c>
      <c r="M30" s="280">
        <f>+H30</f>
        <v>1.75</v>
      </c>
      <c r="N30" s="168"/>
      <c r="O30" s="229"/>
      <c r="P30" s="279" t="s">
        <v>267</v>
      </c>
    </row>
    <row r="31" spans="1:16" ht="74.25" customHeight="1" thickBot="1" x14ac:dyDescent="0.3">
      <c r="A31" s="70">
        <v>8</v>
      </c>
      <c r="B31" s="71" t="s">
        <v>47</v>
      </c>
      <c r="C31" s="71">
        <f t="shared" si="0"/>
        <v>25</v>
      </c>
      <c r="D31" s="72" t="s">
        <v>9</v>
      </c>
      <c r="E31" s="73">
        <v>0.3</v>
      </c>
      <c r="F31" s="82">
        <f>+E31</f>
        <v>0.3</v>
      </c>
      <c r="G31" s="180">
        <v>5</v>
      </c>
      <c r="H31" s="75">
        <f>+G31*FIJO1</f>
        <v>1.5</v>
      </c>
      <c r="I31" s="183">
        <v>5</v>
      </c>
      <c r="J31" s="76">
        <f>+I31*FIJO3</f>
        <v>0.89999999999999991</v>
      </c>
      <c r="K31" s="186">
        <v>5</v>
      </c>
      <c r="L31" s="77">
        <f>+K31*FIJO5</f>
        <v>0.3</v>
      </c>
      <c r="M31" s="280">
        <f>+H31</f>
        <v>1.5</v>
      </c>
      <c r="N31" s="166">
        <f>SUM(M31:M33)</f>
        <v>5</v>
      </c>
      <c r="O31" s="229"/>
      <c r="P31" s="279" t="s">
        <v>268</v>
      </c>
    </row>
    <row r="32" spans="1:16" ht="52.5" customHeight="1" x14ac:dyDescent="0.25">
      <c r="A32" s="78" t="s">
        <v>48</v>
      </c>
      <c r="B32" s="79" t="s">
        <v>50</v>
      </c>
      <c r="C32" s="79">
        <f t="shared" si="0"/>
        <v>26</v>
      </c>
      <c r="D32" s="118" t="s">
        <v>10</v>
      </c>
      <c r="E32" s="197">
        <v>0.7</v>
      </c>
      <c r="F32" s="82">
        <f>+E32/2</f>
        <v>0.35</v>
      </c>
      <c r="G32" s="181"/>
      <c r="H32" s="75">
        <f>+G31*FIJO2/2</f>
        <v>1.75</v>
      </c>
      <c r="I32" s="184"/>
      <c r="J32" s="76">
        <f>+I31*FIJO4/2</f>
        <v>1.05</v>
      </c>
      <c r="K32" s="187"/>
      <c r="L32" s="77">
        <f>+K31*FIJO6/2</f>
        <v>0.35000000000000003</v>
      </c>
      <c r="M32" s="280">
        <f>+H32</f>
        <v>1.75</v>
      </c>
      <c r="N32" s="167"/>
      <c r="O32" s="229"/>
      <c r="P32" s="279" t="s">
        <v>269</v>
      </c>
    </row>
    <row r="33" spans="1:16" ht="26.25" customHeight="1" thickBot="1" x14ac:dyDescent="0.3">
      <c r="A33" s="86" t="s">
        <v>49</v>
      </c>
      <c r="B33" s="87" t="s">
        <v>51</v>
      </c>
      <c r="C33" s="87">
        <f t="shared" si="0"/>
        <v>27</v>
      </c>
      <c r="D33" s="117" t="s">
        <v>10</v>
      </c>
      <c r="E33" s="198"/>
      <c r="F33" s="82">
        <f>+F32</f>
        <v>0.35</v>
      </c>
      <c r="G33" s="182"/>
      <c r="H33" s="75">
        <f>+G31*FIJO2/2</f>
        <v>1.75</v>
      </c>
      <c r="I33" s="185"/>
      <c r="J33" s="76">
        <f>+I31*FIJO4/2</f>
        <v>1.05</v>
      </c>
      <c r="K33" s="188"/>
      <c r="L33" s="77">
        <f>+K31*FIJO6/2</f>
        <v>0.35000000000000003</v>
      </c>
      <c r="M33" s="280">
        <f>+H33</f>
        <v>1.75</v>
      </c>
      <c r="N33" s="168"/>
      <c r="O33" s="229"/>
      <c r="P33" s="279" t="s">
        <v>270</v>
      </c>
    </row>
    <row r="34" spans="1:16" ht="55.5" customHeight="1" thickBot="1" x14ac:dyDescent="0.3">
      <c r="A34" s="70">
        <v>9</v>
      </c>
      <c r="B34" s="71" t="s">
        <v>52</v>
      </c>
      <c r="C34" s="71">
        <f t="shared" si="0"/>
        <v>28</v>
      </c>
      <c r="D34" s="72" t="s">
        <v>9</v>
      </c>
      <c r="E34" s="73">
        <v>0.3</v>
      </c>
      <c r="F34" s="82">
        <f>+E34</f>
        <v>0.3</v>
      </c>
      <c r="G34" s="180">
        <v>5</v>
      </c>
      <c r="H34" s="75">
        <f>+G34*FIJO1</f>
        <v>1.5</v>
      </c>
      <c r="I34" s="183">
        <v>5</v>
      </c>
      <c r="J34" s="76">
        <f>+I34*FIJO3</f>
        <v>0.89999999999999991</v>
      </c>
      <c r="K34" s="186">
        <v>5</v>
      </c>
      <c r="L34" s="77">
        <f>+K34*FIJO5</f>
        <v>0.3</v>
      </c>
      <c r="M34" s="280">
        <f>+H34</f>
        <v>1.5</v>
      </c>
      <c r="N34" s="166">
        <f>SUM(M34:M36)</f>
        <v>5</v>
      </c>
      <c r="O34" s="229"/>
      <c r="P34" s="279" t="s">
        <v>271</v>
      </c>
    </row>
    <row r="35" spans="1:16" ht="26.25" customHeight="1" x14ac:dyDescent="0.25">
      <c r="A35" s="78" t="s">
        <v>53</v>
      </c>
      <c r="B35" s="79" t="s">
        <v>55</v>
      </c>
      <c r="C35" s="79">
        <f t="shared" si="0"/>
        <v>29</v>
      </c>
      <c r="D35" s="118" t="s">
        <v>10</v>
      </c>
      <c r="E35" s="197">
        <v>0.7</v>
      </c>
      <c r="F35" s="82">
        <f>+E35/2</f>
        <v>0.35</v>
      </c>
      <c r="G35" s="181"/>
      <c r="H35" s="75">
        <f>+G34*FIJO2/2</f>
        <v>1.75</v>
      </c>
      <c r="I35" s="184"/>
      <c r="J35" s="76">
        <f>+I34*FIJO4/2</f>
        <v>1.05</v>
      </c>
      <c r="K35" s="187"/>
      <c r="L35" s="77">
        <f>+K34*FIJO6/2</f>
        <v>0.35000000000000003</v>
      </c>
      <c r="M35" s="280">
        <f>+H35</f>
        <v>1.75</v>
      </c>
      <c r="N35" s="167"/>
      <c r="O35" s="229"/>
      <c r="P35" s="279" t="s">
        <v>272</v>
      </c>
    </row>
    <row r="36" spans="1:16" ht="26.25" customHeight="1" thickBot="1" x14ac:dyDescent="0.3">
      <c r="A36" s="86" t="s">
        <v>54</v>
      </c>
      <c r="B36" s="87" t="s">
        <v>56</v>
      </c>
      <c r="C36" s="87">
        <f t="shared" si="0"/>
        <v>30</v>
      </c>
      <c r="D36" s="117" t="s">
        <v>10</v>
      </c>
      <c r="E36" s="198"/>
      <c r="F36" s="82">
        <f>+F35</f>
        <v>0.35</v>
      </c>
      <c r="G36" s="182"/>
      <c r="H36" s="75">
        <f>+G34*FIJO2/2</f>
        <v>1.75</v>
      </c>
      <c r="I36" s="185"/>
      <c r="J36" s="76">
        <f>+I34*FIJO4/2</f>
        <v>1.05</v>
      </c>
      <c r="K36" s="188"/>
      <c r="L36" s="77">
        <f>+K34*FIJO6/2</f>
        <v>0.35000000000000003</v>
      </c>
      <c r="M36" s="280">
        <f>+H36</f>
        <v>1.75</v>
      </c>
      <c r="N36" s="168"/>
      <c r="O36" s="229"/>
      <c r="P36" s="279" t="s">
        <v>273</v>
      </c>
    </row>
    <row r="37" spans="1:16" ht="52.5" customHeight="1" thickBot="1" x14ac:dyDescent="0.3">
      <c r="A37" s="70">
        <v>10</v>
      </c>
      <c r="B37" s="71" t="s">
        <v>57</v>
      </c>
      <c r="C37" s="71">
        <f t="shared" si="0"/>
        <v>31</v>
      </c>
      <c r="D37" s="72" t="s">
        <v>9</v>
      </c>
      <c r="E37" s="73">
        <v>0.3</v>
      </c>
      <c r="F37" s="82">
        <f>+E37</f>
        <v>0.3</v>
      </c>
      <c r="G37" s="171">
        <v>5</v>
      </c>
      <c r="H37" s="75">
        <f>+G37*FIJO1</f>
        <v>1.5</v>
      </c>
      <c r="I37" s="174">
        <v>5</v>
      </c>
      <c r="J37" s="76">
        <f>+I37*FIJO3</f>
        <v>0.89999999999999991</v>
      </c>
      <c r="K37" s="177">
        <v>5</v>
      </c>
      <c r="L37" s="77">
        <f>+K37*FIJO5</f>
        <v>0.3</v>
      </c>
      <c r="M37" s="280">
        <f>+H37</f>
        <v>1.5</v>
      </c>
      <c r="N37" s="166">
        <f>SUM(M37:M40)</f>
        <v>5.0000000000000009</v>
      </c>
      <c r="O37" s="229"/>
      <c r="P37" s="279" t="s">
        <v>274</v>
      </c>
    </row>
    <row r="38" spans="1:16" ht="26.25" customHeight="1" x14ac:dyDescent="0.25">
      <c r="A38" s="78" t="s">
        <v>58</v>
      </c>
      <c r="B38" s="79" t="s">
        <v>61</v>
      </c>
      <c r="C38" s="79">
        <f t="shared" si="0"/>
        <v>32</v>
      </c>
      <c r="D38" s="118" t="s">
        <v>10</v>
      </c>
      <c r="E38" s="197">
        <v>0.7</v>
      </c>
      <c r="F38" s="82">
        <f>+E38/3</f>
        <v>0.23333333333333331</v>
      </c>
      <c r="G38" s="172"/>
      <c r="H38" s="75">
        <f>+G37*FIJO2/3</f>
        <v>1.1666666666666667</v>
      </c>
      <c r="I38" s="175"/>
      <c r="J38" s="76">
        <f>+I37*FIJO4/3</f>
        <v>0.70000000000000007</v>
      </c>
      <c r="K38" s="178"/>
      <c r="L38" s="77">
        <f>+K37*FIJO6/3</f>
        <v>0.23333333333333336</v>
      </c>
      <c r="M38" s="280">
        <f>+H38</f>
        <v>1.1666666666666667</v>
      </c>
      <c r="N38" s="167"/>
      <c r="O38" s="229"/>
      <c r="P38" s="279" t="s">
        <v>275</v>
      </c>
    </row>
    <row r="39" spans="1:16" ht="26.25" customHeight="1" x14ac:dyDescent="0.25">
      <c r="A39" s="80" t="s">
        <v>59</v>
      </c>
      <c r="B39" s="81" t="s">
        <v>62</v>
      </c>
      <c r="C39" s="81">
        <f t="shared" si="0"/>
        <v>33</v>
      </c>
      <c r="D39" s="82" t="s">
        <v>10</v>
      </c>
      <c r="E39" s="199"/>
      <c r="F39" s="82">
        <f>+F38</f>
        <v>0.23333333333333331</v>
      </c>
      <c r="G39" s="172"/>
      <c r="H39" s="75">
        <f>+G37*FIJO2/3</f>
        <v>1.1666666666666667</v>
      </c>
      <c r="I39" s="175"/>
      <c r="J39" s="76">
        <f>+I37*FIJO4/3</f>
        <v>0.70000000000000007</v>
      </c>
      <c r="K39" s="178"/>
      <c r="L39" s="77">
        <f>+K37*FIJO6/3</f>
        <v>0.23333333333333336</v>
      </c>
      <c r="M39" s="280">
        <f>+H39</f>
        <v>1.1666666666666667</v>
      </c>
      <c r="N39" s="167"/>
      <c r="O39" s="229"/>
      <c r="P39" s="279" t="s">
        <v>276</v>
      </c>
    </row>
    <row r="40" spans="1:16" ht="26.25" customHeight="1" thickBot="1" x14ac:dyDescent="0.3">
      <c r="A40" s="80" t="s">
        <v>60</v>
      </c>
      <c r="B40" s="81" t="s">
        <v>63</v>
      </c>
      <c r="C40" s="81">
        <f t="shared" si="0"/>
        <v>34</v>
      </c>
      <c r="D40" s="82" t="s">
        <v>10</v>
      </c>
      <c r="E40" s="198"/>
      <c r="F40" s="82">
        <f>+F39</f>
        <v>0.23333333333333331</v>
      </c>
      <c r="G40" s="173"/>
      <c r="H40" s="75">
        <f>+G37*FIJO2/3</f>
        <v>1.1666666666666667</v>
      </c>
      <c r="I40" s="176"/>
      <c r="J40" s="76">
        <f>+I37*FIJO4/3</f>
        <v>0.70000000000000007</v>
      </c>
      <c r="K40" s="179"/>
      <c r="L40" s="77">
        <f>+K37*FIJO6/3</f>
        <v>0.23333333333333336</v>
      </c>
      <c r="M40" s="280">
        <f>+H40</f>
        <v>1.1666666666666667</v>
      </c>
      <c r="N40" s="168"/>
      <c r="O40" s="230"/>
      <c r="P40" s="279" t="s">
        <v>277</v>
      </c>
    </row>
    <row r="41" spans="1:16" ht="18" customHeight="1" x14ac:dyDescent="0.25">
      <c r="A41" s="80"/>
      <c r="B41" s="82" t="s">
        <v>75</v>
      </c>
      <c r="C41" s="81"/>
      <c r="D41" s="82"/>
      <c r="E41" s="82"/>
      <c r="F41" s="82"/>
      <c r="G41" s="89"/>
      <c r="H41" s="75"/>
      <c r="I41" s="90"/>
      <c r="J41" s="76"/>
      <c r="K41" s="91"/>
      <c r="L41" s="77"/>
      <c r="M41" s="45"/>
      <c r="N41" s="112"/>
      <c r="O41" s="113"/>
      <c r="P41" s="46"/>
    </row>
    <row r="42" spans="1:16" ht="18" customHeight="1" thickBot="1" x14ac:dyDescent="0.3">
      <c r="A42" s="80"/>
      <c r="B42" s="82" t="s">
        <v>76</v>
      </c>
      <c r="C42" s="81"/>
      <c r="D42" s="82"/>
      <c r="E42" s="82"/>
      <c r="F42" s="82"/>
      <c r="G42" s="89"/>
      <c r="H42" s="75"/>
      <c r="I42" s="90"/>
      <c r="J42" s="76"/>
      <c r="K42" s="91"/>
      <c r="L42" s="77"/>
      <c r="M42" s="45"/>
      <c r="N42" s="114"/>
      <c r="O42" s="115"/>
      <c r="P42" s="46"/>
    </row>
    <row r="43" spans="1:16" s="42" customFormat="1" ht="117" customHeight="1" thickBot="1" x14ac:dyDescent="0.3">
      <c r="A43" s="65"/>
      <c r="B43" s="66" t="s">
        <v>77</v>
      </c>
      <c r="C43" s="66" t="s">
        <v>221</v>
      </c>
      <c r="D43" s="67" t="s">
        <v>3</v>
      </c>
      <c r="E43" s="68" t="s">
        <v>218</v>
      </c>
      <c r="F43" s="69" t="s">
        <v>219</v>
      </c>
      <c r="G43" s="151" t="s">
        <v>204</v>
      </c>
      <c r="H43" s="152"/>
      <c r="I43" s="153" t="s">
        <v>205</v>
      </c>
      <c r="J43" s="154"/>
      <c r="K43" s="155" t="s">
        <v>206</v>
      </c>
      <c r="L43" s="189"/>
      <c r="M43" s="40" t="s">
        <v>6</v>
      </c>
      <c r="N43" s="66" t="s">
        <v>226</v>
      </c>
      <c r="O43" s="66" t="s">
        <v>225</v>
      </c>
      <c r="P43" s="47" t="s">
        <v>5</v>
      </c>
    </row>
    <row r="44" spans="1:16" ht="74.25" customHeight="1" thickBot="1" x14ac:dyDescent="0.3">
      <c r="A44" s="70">
        <v>11</v>
      </c>
      <c r="B44" s="71" t="s">
        <v>64</v>
      </c>
      <c r="C44" s="71">
        <v>1</v>
      </c>
      <c r="D44" s="72" t="s">
        <v>9</v>
      </c>
      <c r="E44" s="73">
        <v>0.3</v>
      </c>
      <c r="F44" s="82">
        <f>+E44</f>
        <v>0.3</v>
      </c>
      <c r="G44" s="180">
        <v>5</v>
      </c>
      <c r="H44" s="75">
        <f>+G44*FIJO1</f>
        <v>1.5</v>
      </c>
      <c r="I44" s="183">
        <v>5</v>
      </c>
      <c r="J44" s="76">
        <f>+I44*FIJO3</f>
        <v>0.89999999999999991</v>
      </c>
      <c r="K44" s="186">
        <v>5</v>
      </c>
      <c r="L44" s="77">
        <f>+K44*FIJO5</f>
        <v>0.3</v>
      </c>
      <c r="M44" s="280">
        <f>+J44</f>
        <v>0.89999999999999991</v>
      </c>
      <c r="N44" s="190">
        <f>SUM(M44:M46)</f>
        <v>4.4000000000000004</v>
      </c>
      <c r="O44" s="231">
        <f>SUM(N44:N51)/3</f>
        <v>4.8</v>
      </c>
      <c r="P44" s="279" t="s">
        <v>278</v>
      </c>
    </row>
    <row r="45" spans="1:16" ht="63.75" customHeight="1" x14ac:dyDescent="0.25">
      <c r="A45" s="78" t="s">
        <v>65</v>
      </c>
      <c r="B45" s="79" t="s">
        <v>66</v>
      </c>
      <c r="C45" s="79">
        <f t="shared" si="0"/>
        <v>2</v>
      </c>
      <c r="D45" s="118" t="s">
        <v>10</v>
      </c>
      <c r="E45" s="197">
        <v>0.7</v>
      </c>
      <c r="F45" s="82">
        <f>+E45/2</f>
        <v>0.35</v>
      </c>
      <c r="G45" s="181"/>
      <c r="H45" s="75">
        <f>+G44*FIJO2/2</f>
        <v>1.75</v>
      </c>
      <c r="I45" s="184"/>
      <c r="J45" s="76">
        <f>+I44*FIJO4/2</f>
        <v>1.05</v>
      </c>
      <c r="K45" s="187"/>
      <c r="L45" s="77">
        <f>+K44*FIJO6/2</f>
        <v>0.35000000000000003</v>
      </c>
      <c r="M45" s="280">
        <f>+H45</f>
        <v>1.75</v>
      </c>
      <c r="N45" s="191"/>
      <c r="O45" s="232"/>
      <c r="P45" s="279" t="s">
        <v>279</v>
      </c>
    </row>
    <row r="46" spans="1:16" ht="26.25" customHeight="1" thickBot="1" x14ac:dyDescent="0.3">
      <c r="A46" s="86" t="s">
        <v>67</v>
      </c>
      <c r="B46" s="87" t="s">
        <v>68</v>
      </c>
      <c r="C46" s="87">
        <f t="shared" si="0"/>
        <v>3</v>
      </c>
      <c r="D46" s="117" t="s">
        <v>10</v>
      </c>
      <c r="E46" s="198"/>
      <c r="F46" s="82">
        <f>+F45</f>
        <v>0.35</v>
      </c>
      <c r="G46" s="182"/>
      <c r="H46" s="75">
        <f>+G44*FIJO2/2</f>
        <v>1.75</v>
      </c>
      <c r="I46" s="185"/>
      <c r="J46" s="76">
        <f>+I44*FIJO4/2</f>
        <v>1.05</v>
      </c>
      <c r="K46" s="188"/>
      <c r="L46" s="77">
        <f>+K44*FIJO6/2</f>
        <v>0.35000000000000003</v>
      </c>
      <c r="M46" s="280">
        <f>+H46</f>
        <v>1.75</v>
      </c>
      <c r="N46" s="192"/>
      <c r="O46" s="232"/>
      <c r="P46" s="279" t="s">
        <v>280</v>
      </c>
    </row>
    <row r="47" spans="1:16" ht="36.75" customHeight="1" thickBot="1" x14ac:dyDescent="0.3">
      <c r="A47" s="70">
        <v>12</v>
      </c>
      <c r="B47" s="71" t="s">
        <v>69</v>
      </c>
      <c r="C47" s="71">
        <f t="shared" si="0"/>
        <v>4</v>
      </c>
      <c r="D47" s="72" t="s">
        <v>9</v>
      </c>
      <c r="E47" s="73">
        <v>0.3</v>
      </c>
      <c r="F47" s="82">
        <f>+E47</f>
        <v>0.3</v>
      </c>
      <c r="G47" s="180">
        <v>5</v>
      </c>
      <c r="H47" s="75">
        <f>+G47*FIJO1</f>
        <v>1.5</v>
      </c>
      <c r="I47" s="183">
        <v>5</v>
      </c>
      <c r="J47" s="76">
        <f>+I47*FIJO3</f>
        <v>0.89999999999999991</v>
      </c>
      <c r="K47" s="186">
        <v>5</v>
      </c>
      <c r="L47" s="77">
        <f>+K47*FIJO5</f>
        <v>0.3</v>
      </c>
      <c r="M47" s="280">
        <f>+H47</f>
        <v>1.5</v>
      </c>
      <c r="N47" s="190">
        <f>SUM(M47:M49)</f>
        <v>5</v>
      </c>
      <c r="O47" s="232"/>
      <c r="P47" s="279" t="s">
        <v>281</v>
      </c>
    </row>
    <row r="48" spans="1:16" ht="26.25" customHeight="1" x14ac:dyDescent="0.25">
      <c r="A48" s="78" t="s">
        <v>70</v>
      </c>
      <c r="B48" s="79" t="s">
        <v>72</v>
      </c>
      <c r="C48" s="79">
        <f t="shared" si="0"/>
        <v>5</v>
      </c>
      <c r="D48" s="118" t="s">
        <v>10</v>
      </c>
      <c r="E48" s="197">
        <v>0.7</v>
      </c>
      <c r="F48" s="82">
        <f>+E48/2</f>
        <v>0.35</v>
      </c>
      <c r="G48" s="181"/>
      <c r="H48" s="75">
        <f>+G47*FIJO2/2</f>
        <v>1.75</v>
      </c>
      <c r="I48" s="184"/>
      <c r="J48" s="76">
        <f>+I47*FIJO4/2</f>
        <v>1.05</v>
      </c>
      <c r="K48" s="187"/>
      <c r="L48" s="77">
        <f>+K47*FIJO6/2</f>
        <v>0.35000000000000003</v>
      </c>
      <c r="M48" s="280">
        <f>+H48</f>
        <v>1.75</v>
      </c>
      <c r="N48" s="191"/>
      <c r="O48" s="232"/>
      <c r="P48" s="279" t="s">
        <v>282</v>
      </c>
    </row>
    <row r="49" spans="1:16" ht="26.25" customHeight="1" thickBot="1" x14ac:dyDescent="0.3">
      <c r="A49" s="86" t="s">
        <v>71</v>
      </c>
      <c r="B49" s="87" t="s">
        <v>73</v>
      </c>
      <c r="C49" s="87">
        <f t="shared" si="0"/>
        <v>6</v>
      </c>
      <c r="D49" s="117" t="s">
        <v>10</v>
      </c>
      <c r="E49" s="198"/>
      <c r="F49" s="82">
        <f>+F48</f>
        <v>0.35</v>
      </c>
      <c r="G49" s="182"/>
      <c r="H49" s="75">
        <f>+G47*FIJO2/2</f>
        <v>1.75</v>
      </c>
      <c r="I49" s="185"/>
      <c r="J49" s="76">
        <f>+I47*FIJO4/2</f>
        <v>1.05</v>
      </c>
      <c r="K49" s="188"/>
      <c r="L49" s="77">
        <f>+K47*FIJO6/2</f>
        <v>0.35000000000000003</v>
      </c>
      <c r="M49" s="280">
        <f>+H49</f>
        <v>1.75</v>
      </c>
      <c r="N49" s="192"/>
      <c r="O49" s="232"/>
      <c r="P49" s="279" t="s">
        <v>283</v>
      </c>
    </row>
    <row r="50" spans="1:16" ht="26.25" customHeight="1" thickBot="1" x14ac:dyDescent="0.3">
      <c r="A50" s="70">
        <v>13</v>
      </c>
      <c r="B50" s="71" t="s">
        <v>74</v>
      </c>
      <c r="C50" s="71">
        <f t="shared" si="0"/>
        <v>7</v>
      </c>
      <c r="D50" s="72" t="s">
        <v>9</v>
      </c>
      <c r="E50" s="73">
        <v>0.3</v>
      </c>
      <c r="F50" s="82">
        <f>+E50</f>
        <v>0.3</v>
      </c>
      <c r="G50" s="171">
        <v>5</v>
      </c>
      <c r="H50" s="75">
        <f>+G50*FIJO1</f>
        <v>1.5</v>
      </c>
      <c r="I50" s="174">
        <v>5</v>
      </c>
      <c r="J50" s="76">
        <f>+I50*FIJO3</f>
        <v>0.89999999999999991</v>
      </c>
      <c r="K50" s="177">
        <v>5</v>
      </c>
      <c r="L50" s="77">
        <f>+K50*FIJO5</f>
        <v>0.3</v>
      </c>
      <c r="M50" s="281">
        <f>+H50</f>
        <v>1.5</v>
      </c>
      <c r="N50" s="190">
        <f>SUM(M50:M51)</f>
        <v>5</v>
      </c>
      <c r="O50" s="232"/>
      <c r="P50" s="279" t="s">
        <v>284</v>
      </c>
    </row>
    <row r="51" spans="1:16" ht="26.25" customHeight="1" thickBot="1" x14ac:dyDescent="0.3">
      <c r="A51" s="78" t="s">
        <v>78</v>
      </c>
      <c r="B51" s="79" t="s">
        <v>79</v>
      </c>
      <c r="C51" s="79">
        <f t="shared" si="0"/>
        <v>8</v>
      </c>
      <c r="D51" s="118" t="s">
        <v>10</v>
      </c>
      <c r="E51" s="82">
        <v>0.7</v>
      </c>
      <c r="F51" s="82">
        <f>+E51</f>
        <v>0.7</v>
      </c>
      <c r="G51" s="173"/>
      <c r="H51" s="75">
        <f>+G50*FIJO2</f>
        <v>3.5</v>
      </c>
      <c r="I51" s="176"/>
      <c r="J51" s="76">
        <f>+I50*FIJO4</f>
        <v>2.1</v>
      </c>
      <c r="K51" s="179"/>
      <c r="L51" s="77">
        <f>+K50*FIJO6</f>
        <v>0.70000000000000007</v>
      </c>
      <c r="M51" s="281">
        <f>+H51</f>
        <v>3.5</v>
      </c>
      <c r="N51" s="191"/>
      <c r="O51" s="233"/>
      <c r="P51" s="279" t="s">
        <v>285</v>
      </c>
    </row>
    <row r="52" spans="1:16" s="42" customFormat="1" ht="30.75" thickBot="1" x14ac:dyDescent="0.3">
      <c r="A52" s="65"/>
      <c r="B52" s="66" t="s">
        <v>80</v>
      </c>
      <c r="C52" s="66" t="s">
        <v>221</v>
      </c>
      <c r="D52" s="67" t="s">
        <v>3</v>
      </c>
      <c r="E52" s="68" t="s">
        <v>218</v>
      </c>
      <c r="F52" s="69" t="s">
        <v>219</v>
      </c>
      <c r="G52" s="151" t="s">
        <v>204</v>
      </c>
      <c r="H52" s="152"/>
      <c r="I52" s="153" t="s">
        <v>205</v>
      </c>
      <c r="J52" s="154"/>
      <c r="K52" s="155" t="s">
        <v>206</v>
      </c>
      <c r="L52" s="189"/>
      <c r="M52" s="40" t="s">
        <v>6</v>
      </c>
      <c r="N52" s="66" t="s">
        <v>226</v>
      </c>
      <c r="O52" s="66" t="s">
        <v>225</v>
      </c>
      <c r="P52" s="47" t="s">
        <v>5</v>
      </c>
    </row>
    <row r="53" spans="1:16" ht="26.25" customHeight="1" thickBot="1" x14ac:dyDescent="0.3">
      <c r="A53" s="70">
        <v>14</v>
      </c>
      <c r="B53" s="71" t="s">
        <v>81</v>
      </c>
      <c r="C53" s="71">
        <v>1</v>
      </c>
      <c r="D53" s="72" t="s">
        <v>9</v>
      </c>
      <c r="E53" s="73">
        <v>0.3</v>
      </c>
      <c r="F53" s="82">
        <f>+E53</f>
        <v>0.3</v>
      </c>
      <c r="G53" s="171">
        <v>5</v>
      </c>
      <c r="H53" s="75">
        <f>+G53*FIJO1</f>
        <v>1.5</v>
      </c>
      <c r="I53" s="174">
        <v>5</v>
      </c>
      <c r="J53" s="76">
        <f>+I53*FIJO3</f>
        <v>0.89999999999999991</v>
      </c>
      <c r="K53" s="177">
        <v>5</v>
      </c>
      <c r="L53" s="77">
        <f>+K53*FIJO5</f>
        <v>0.3</v>
      </c>
      <c r="M53" s="281">
        <f>+H53</f>
        <v>1.5</v>
      </c>
      <c r="N53" s="190">
        <f>SUM(M53:M54)</f>
        <v>5</v>
      </c>
      <c r="O53" s="157">
        <f>SUM(N53:N56)/2</f>
        <v>5</v>
      </c>
      <c r="P53" s="279" t="s">
        <v>286</v>
      </c>
    </row>
    <row r="54" spans="1:16" ht="36.75" customHeight="1" thickBot="1" x14ac:dyDescent="0.3">
      <c r="A54" s="92" t="s">
        <v>82</v>
      </c>
      <c r="B54" s="93" t="s">
        <v>83</v>
      </c>
      <c r="C54" s="93">
        <f t="shared" si="0"/>
        <v>2</v>
      </c>
      <c r="D54" s="119" t="s">
        <v>10</v>
      </c>
      <c r="E54" s="82">
        <v>0.7</v>
      </c>
      <c r="F54" s="82">
        <f>+E54</f>
        <v>0.7</v>
      </c>
      <c r="G54" s="173"/>
      <c r="H54" s="75">
        <f>+G53*FIJO2</f>
        <v>3.5</v>
      </c>
      <c r="I54" s="176"/>
      <c r="J54" s="76">
        <f>+I53*FIJO4</f>
        <v>2.1</v>
      </c>
      <c r="K54" s="179"/>
      <c r="L54" s="77">
        <f>+K53*FIJO6</f>
        <v>0.70000000000000007</v>
      </c>
      <c r="M54" s="281">
        <f>+H54</f>
        <v>3.5</v>
      </c>
      <c r="N54" s="191"/>
      <c r="O54" s="158"/>
      <c r="P54" s="279" t="s">
        <v>287</v>
      </c>
    </row>
    <row r="55" spans="1:16" ht="26.25" customHeight="1" thickBot="1" x14ac:dyDescent="0.3">
      <c r="A55" s="70">
        <v>15</v>
      </c>
      <c r="B55" s="71" t="s">
        <v>84</v>
      </c>
      <c r="C55" s="71">
        <f t="shared" si="0"/>
        <v>3</v>
      </c>
      <c r="D55" s="72" t="s">
        <v>9</v>
      </c>
      <c r="E55" s="73">
        <v>0.3</v>
      </c>
      <c r="F55" s="82">
        <f>+E55</f>
        <v>0.3</v>
      </c>
      <c r="G55" s="171">
        <v>5</v>
      </c>
      <c r="H55" s="75">
        <f>+G55*FIJO1</f>
        <v>1.5</v>
      </c>
      <c r="I55" s="174">
        <v>5</v>
      </c>
      <c r="J55" s="76">
        <f>+I55*FIJO3</f>
        <v>0.89999999999999991</v>
      </c>
      <c r="K55" s="177">
        <v>5</v>
      </c>
      <c r="L55" s="77">
        <f>+K55*FIJO5</f>
        <v>0.3</v>
      </c>
      <c r="M55" s="281">
        <f>+H55</f>
        <v>1.5</v>
      </c>
      <c r="N55" s="166">
        <f>SUM(M55:M56)</f>
        <v>5</v>
      </c>
      <c r="O55" s="158"/>
      <c r="P55" s="279" t="s">
        <v>288</v>
      </c>
    </row>
    <row r="56" spans="1:16" ht="26.25" customHeight="1" thickBot="1" x14ac:dyDescent="0.3">
      <c r="A56" s="78" t="s">
        <v>85</v>
      </c>
      <c r="B56" s="79" t="s">
        <v>86</v>
      </c>
      <c r="C56" s="79">
        <f t="shared" si="0"/>
        <v>4</v>
      </c>
      <c r="D56" s="118" t="s">
        <v>10</v>
      </c>
      <c r="E56" s="82">
        <v>0.7</v>
      </c>
      <c r="F56" s="82">
        <f>+E56</f>
        <v>0.7</v>
      </c>
      <c r="G56" s="173"/>
      <c r="H56" s="75">
        <f>+G55*FIJO2</f>
        <v>3.5</v>
      </c>
      <c r="I56" s="176"/>
      <c r="J56" s="76">
        <f>+I55*FIJO4</f>
        <v>2.1</v>
      </c>
      <c r="K56" s="179"/>
      <c r="L56" s="77">
        <f>+K55*FIJO6</f>
        <v>0.70000000000000007</v>
      </c>
      <c r="M56" s="281">
        <f>+H56</f>
        <v>3.5</v>
      </c>
      <c r="N56" s="167"/>
      <c r="O56" s="159"/>
      <c r="P56" s="279" t="s">
        <v>289</v>
      </c>
    </row>
    <row r="57" spans="1:16" s="42" customFormat="1" ht="30.75" thickBot="1" x14ac:dyDescent="0.3">
      <c r="A57" s="65"/>
      <c r="B57" s="66" t="s">
        <v>87</v>
      </c>
      <c r="C57" s="66" t="s">
        <v>221</v>
      </c>
      <c r="D57" s="67" t="s">
        <v>3</v>
      </c>
      <c r="E57" s="68" t="s">
        <v>218</v>
      </c>
      <c r="F57" s="69" t="s">
        <v>219</v>
      </c>
      <c r="G57" s="151" t="s">
        <v>204</v>
      </c>
      <c r="H57" s="152"/>
      <c r="I57" s="153" t="s">
        <v>205</v>
      </c>
      <c r="J57" s="154"/>
      <c r="K57" s="155" t="s">
        <v>206</v>
      </c>
      <c r="L57" s="189"/>
      <c r="M57" s="40" t="s">
        <v>6</v>
      </c>
      <c r="N57" s="66" t="s">
        <v>226</v>
      </c>
      <c r="O57" s="66" t="s">
        <v>225</v>
      </c>
      <c r="P57" s="47" t="s">
        <v>5</v>
      </c>
    </row>
    <row r="58" spans="1:16" ht="26.25" customHeight="1" thickBot="1" x14ac:dyDescent="0.3">
      <c r="A58" s="70">
        <v>16</v>
      </c>
      <c r="B58" s="71" t="s">
        <v>88</v>
      </c>
      <c r="C58" s="71">
        <v>1</v>
      </c>
      <c r="D58" s="72" t="s">
        <v>9</v>
      </c>
      <c r="E58" s="73">
        <v>0.3</v>
      </c>
      <c r="F58" s="82">
        <f>+E58</f>
        <v>0.3</v>
      </c>
      <c r="G58" s="180">
        <v>5</v>
      </c>
      <c r="H58" s="75">
        <f>+G58*FIJO1</f>
        <v>1.5</v>
      </c>
      <c r="I58" s="183">
        <v>5</v>
      </c>
      <c r="J58" s="76">
        <f>+I58*FIJO3</f>
        <v>0.89999999999999991</v>
      </c>
      <c r="K58" s="186">
        <v>5</v>
      </c>
      <c r="L58" s="77">
        <f>+K58*FIJO5</f>
        <v>0.3</v>
      </c>
      <c r="M58" s="280">
        <f>+H58</f>
        <v>1.5</v>
      </c>
      <c r="N58" s="166">
        <f>SUM(M58:M60)</f>
        <v>5</v>
      </c>
      <c r="O58" s="160">
        <f>SUM(N58:N72)/5</f>
        <v>5</v>
      </c>
      <c r="P58" s="279" t="s">
        <v>290</v>
      </c>
    </row>
    <row r="59" spans="1:16" ht="26.25" customHeight="1" x14ac:dyDescent="0.25">
      <c r="A59" s="78" t="s">
        <v>89</v>
      </c>
      <c r="B59" s="79" t="s">
        <v>91</v>
      </c>
      <c r="C59" s="79">
        <f t="shared" si="0"/>
        <v>2</v>
      </c>
      <c r="D59" s="118" t="s">
        <v>10</v>
      </c>
      <c r="E59" s="197">
        <v>0.7</v>
      </c>
      <c r="F59" s="82">
        <f>+E59/2</f>
        <v>0.35</v>
      </c>
      <c r="G59" s="181"/>
      <c r="H59" s="75">
        <f>+G58*FIJO2/2</f>
        <v>1.75</v>
      </c>
      <c r="I59" s="184"/>
      <c r="J59" s="76">
        <f>+I58*FIJO4/2</f>
        <v>1.05</v>
      </c>
      <c r="K59" s="187"/>
      <c r="L59" s="77">
        <f>+K58*FIJO6/2</f>
        <v>0.35000000000000003</v>
      </c>
      <c r="M59" s="280">
        <f>+H59</f>
        <v>1.75</v>
      </c>
      <c r="N59" s="167"/>
      <c r="O59" s="161"/>
      <c r="P59" s="279" t="s">
        <v>291</v>
      </c>
    </row>
    <row r="60" spans="1:16" ht="26.25" customHeight="1" thickBot="1" x14ac:dyDescent="0.3">
      <c r="A60" s="86" t="s">
        <v>90</v>
      </c>
      <c r="B60" s="87" t="s">
        <v>92</v>
      </c>
      <c r="C60" s="87">
        <f t="shared" si="0"/>
        <v>3</v>
      </c>
      <c r="D60" s="117" t="s">
        <v>10</v>
      </c>
      <c r="E60" s="198"/>
      <c r="F60" s="82">
        <f>+F59</f>
        <v>0.35</v>
      </c>
      <c r="G60" s="182"/>
      <c r="H60" s="75">
        <f>+G58*FIJO2/2</f>
        <v>1.75</v>
      </c>
      <c r="I60" s="185"/>
      <c r="J60" s="76">
        <f>+I58*FIJO4/2</f>
        <v>1.05</v>
      </c>
      <c r="K60" s="188"/>
      <c r="L60" s="77">
        <f>+K58*FIJO6/2</f>
        <v>0.35000000000000003</v>
      </c>
      <c r="M60" s="280">
        <f>+H60</f>
        <v>1.75</v>
      </c>
      <c r="N60" s="168"/>
      <c r="O60" s="161"/>
      <c r="P60" s="279" t="s">
        <v>292</v>
      </c>
    </row>
    <row r="61" spans="1:16" ht="26.25" customHeight="1" thickBot="1" x14ac:dyDescent="0.3">
      <c r="A61" s="70">
        <v>17</v>
      </c>
      <c r="B61" s="71" t="s">
        <v>93</v>
      </c>
      <c r="C61" s="71">
        <f t="shared" si="0"/>
        <v>4</v>
      </c>
      <c r="D61" s="72" t="s">
        <v>9</v>
      </c>
      <c r="E61" s="73">
        <v>0.3</v>
      </c>
      <c r="F61" s="82">
        <f>+E61</f>
        <v>0.3</v>
      </c>
      <c r="G61" s="180">
        <v>5</v>
      </c>
      <c r="H61" s="75">
        <f>+G61*FIJO1</f>
        <v>1.5</v>
      </c>
      <c r="I61" s="183">
        <v>5</v>
      </c>
      <c r="J61" s="76">
        <f>+I61*FIJO3</f>
        <v>0.89999999999999991</v>
      </c>
      <c r="K61" s="186">
        <v>5</v>
      </c>
      <c r="L61" s="77">
        <f>+K61*FIJO5</f>
        <v>0.3</v>
      </c>
      <c r="M61" s="280">
        <f>+H61</f>
        <v>1.5</v>
      </c>
      <c r="N61" s="166">
        <f>SUM(M61:M63)</f>
        <v>5</v>
      </c>
      <c r="O61" s="161"/>
      <c r="P61" s="279" t="s">
        <v>293</v>
      </c>
    </row>
    <row r="62" spans="1:16" ht="26.25" customHeight="1" x14ac:dyDescent="0.25">
      <c r="A62" s="78" t="s">
        <v>94</v>
      </c>
      <c r="B62" s="79" t="s">
        <v>95</v>
      </c>
      <c r="C62" s="79">
        <f t="shared" si="0"/>
        <v>5</v>
      </c>
      <c r="D62" s="118" t="s">
        <v>10</v>
      </c>
      <c r="E62" s="197">
        <v>0.7</v>
      </c>
      <c r="F62" s="82">
        <f>+E62/2</f>
        <v>0.35</v>
      </c>
      <c r="G62" s="181"/>
      <c r="H62" s="75">
        <f>+G61*FIJO2/2</f>
        <v>1.75</v>
      </c>
      <c r="I62" s="184"/>
      <c r="J62" s="76">
        <f>+I61*FIJO4/2</f>
        <v>1.05</v>
      </c>
      <c r="K62" s="187"/>
      <c r="L62" s="77">
        <f>+K61*FIJO6/2</f>
        <v>0.35000000000000003</v>
      </c>
      <c r="M62" s="280">
        <f>+H62</f>
        <v>1.75</v>
      </c>
      <c r="N62" s="167"/>
      <c r="O62" s="161"/>
      <c r="P62" s="279" t="s">
        <v>294</v>
      </c>
    </row>
    <row r="63" spans="1:16" ht="26.25" customHeight="1" thickBot="1" x14ac:dyDescent="0.3">
      <c r="A63" s="86" t="s">
        <v>96</v>
      </c>
      <c r="B63" s="87" t="s">
        <v>97</v>
      </c>
      <c r="C63" s="87">
        <f t="shared" si="0"/>
        <v>6</v>
      </c>
      <c r="D63" s="117" t="s">
        <v>10</v>
      </c>
      <c r="E63" s="198"/>
      <c r="F63" s="82">
        <f>+F62</f>
        <v>0.35</v>
      </c>
      <c r="G63" s="182"/>
      <c r="H63" s="75">
        <f>+G61*FIJO2/2</f>
        <v>1.75</v>
      </c>
      <c r="I63" s="185"/>
      <c r="J63" s="76">
        <f>+I61*FIJO4/2</f>
        <v>1.05</v>
      </c>
      <c r="K63" s="188"/>
      <c r="L63" s="77">
        <f>+K61*FIJO6/2</f>
        <v>0.35000000000000003</v>
      </c>
      <c r="M63" s="280">
        <f>+H63</f>
        <v>1.75</v>
      </c>
      <c r="N63" s="168"/>
      <c r="O63" s="161"/>
      <c r="P63" s="279" t="s">
        <v>295</v>
      </c>
    </row>
    <row r="64" spans="1:16" ht="41.25" customHeight="1" thickBot="1" x14ac:dyDescent="0.3">
      <c r="A64" s="70">
        <v>18</v>
      </c>
      <c r="B64" s="71" t="s">
        <v>98</v>
      </c>
      <c r="C64" s="71">
        <f t="shared" si="0"/>
        <v>7</v>
      </c>
      <c r="D64" s="72" t="s">
        <v>9</v>
      </c>
      <c r="E64" s="73">
        <v>0.3</v>
      </c>
      <c r="F64" s="82">
        <f>+E64</f>
        <v>0.3</v>
      </c>
      <c r="G64" s="180">
        <v>5</v>
      </c>
      <c r="H64" s="75">
        <f>+G64*FIJO1</f>
        <v>1.5</v>
      </c>
      <c r="I64" s="183">
        <v>5</v>
      </c>
      <c r="J64" s="76">
        <f>+I64*FIJO3</f>
        <v>0.89999999999999991</v>
      </c>
      <c r="K64" s="186">
        <v>5</v>
      </c>
      <c r="L64" s="77">
        <f>+K64*FIJO5</f>
        <v>0.3</v>
      </c>
      <c r="M64" s="280">
        <f>+H64</f>
        <v>1.5</v>
      </c>
      <c r="N64" s="166">
        <f>SUM(M64:M66)</f>
        <v>5</v>
      </c>
      <c r="O64" s="161"/>
      <c r="P64" s="279" t="s">
        <v>296</v>
      </c>
    </row>
    <row r="65" spans="1:16" ht="26.25" customHeight="1" x14ac:dyDescent="0.25">
      <c r="A65" s="78" t="s">
        <v>99</v>
      </c>
      <c r="B65" s="79" t="s">
        <v>101</v>
      </c>
      <c r="C65" s="79">
        <f t="shared" si="0"/>
        <v>8</v>
      </c>
      <c r="D65" s="118" t="s">
        <v>10</v>
      </c>
      <c r="E65" s="197">
        <v>0.7</v>
      </c>
      <c r="F65" s="82">
        <f>+E65/2</f>
        <v>0.35</v>
      </c>
      <c r="G65" s="181"/>
      <c r="H65" s="75">
        <f>+G64*FIJO2/2</f>
        <v>1.75</v>
      </c>
      <c r="I65" s="184"/>
      <c r="J65" s="76">
        <f>+I64*FIJO4/2</f>
        <v>1.05</v>
      </c>
      <c r="K65" s="187"/>
      <c r="L65" s="77">
        <f>+K64*FIJO6/2</f>
        <v>0.35000000000000003</v>
      </c>
      <c r="M65" s="280">
        <f>+H65</f>
        <v>1.75</v>
      </c>
      <c r="N65" s="167"/>
      <c r="O65" s="161"/>
      <c r="P65" s="279" t="s">
        <v>297</v>
      </c>
    </row>
    <row r="66" spans="1:16" ht="26.25" customHeight="1" thickBot="1" x14ac:dyDescent="0.3">
      <c r="A66" s="86" t="s">
        <v>100</v>
      </c>
      <c r="B66" s="87" t="s">
        <v>102</v>
      </c>
      <c r="C66" s="87">
        <f t="shared" si="0"/>
        <v>9</v>
      </c>
      <c r="D66" s="117" t="s">
        <v>10</v>
      </c>
      <c r="E66" s="198"/>
      <c r="F66" s="82">
        <f>+F65</f>
        <v>0.35</v>
      </c>
      <c r="G66" s="182"/>
      <c r="H66" s="75">
        <f>+G64*FIJO2/2</f>
        <v>1.75</v>
      </c>
      <c r="I66" s="185"/>
      <c r="J66" s="76">
        <f>+I64*FIJO4/2</f>
        <v>1.05</v>
      </c>
      <c r="K66" s="188"/>
      <c r="L66" s="77">
        <f>+K64*FIJO6/2</f>
        <v>0.35000000000000003</v>
      </c>
      <c r="M66" s="280">
        <f>+H66</f>
        <v>1.75</v>
      </c>
      <c r="N66" s="168"/>
      <c r="O66" s="161"/>
      <c r="P66" s="279" t="s">
        <v>298</v>
      </c>
    </row>
    <row r="67" spans="1:16" ht="26.25" customHeight="1" thickBot="1" x14ac:dyDescent="0.3">
      <c r="A67" s="70">
        <v>19</v>
      </c>
      <c r="B67" s="71" t="s">
        <v>103</v>
      </c>
      <c r="C67" s="71">
        <f t="shared" si="0"/>
        <v>10</v>
      </c>
      <c r="D67" s="72" t="s">
        <v>9</v>
      </c>
      <c r="E67" s="73">
        <v>0.3</v>
      </c>
      <c r="F67" s="82">
        <f>+E67</f>
        <v>0.3</v>
      </c>
      <c r="G67" s="180">
        <v>5</v>
      </c>
      <c r="H67" s="75">
        <f>+G67*FIJO1</f>
        <v>1.5</v>
      </c>
      <c r="I67" s="183">
        <v>5</v>
      </c>
      <c r="J67" s="76">
        <f>+I67*FIJO3</f>
        <v>0.89999999999999991</v>
      </c>
      <c r="K67" s="186">
        <v>5</v>
      </c>
      <c r="L67" s="77">
        <f>+K67*FIJO5</f>
        <v>0.3</v>
      </c>
      <c r="M67" s="280">
        <f>+H67</f>
        <v>1.5</v>
      </c>
      <c r="N67" s="166">
        <f>SUM(M67:M69)</f>
        <v>5</v>
      </c>
      <c r="O67" s="161"/>
      <c r="P67" s="279" t="s">
        <v>299</v>
      </c>
    </row>
    <row r="68" spans="1:16" ht="26.25" customHeight="1" x14ac:dyDescent="0.25">
      <c r="A68" s="78" t="s">
        <v>104</v>
      </c>
      <c r="B68" s="79" t="s">
        <v>106</v>
      </c>
      <c r="C68" s="79">
        <f t="shared" si="0"/>
        <v>11</v>
      </c>
      <c r="D68" s="118" t="s">
        <v>10</v>
      </c>
      <c r="E68" s="197">
        <v>0.7</v>
      </c>
      <c r="F68" s="82">
        <f>+E68/2</f>
        <v>0.35</v>
      </c>
      <c r="G68" s="181"/>
      <c r="H68" s="75">
        <f>+G67*FIJO2/2</f>
        <v>1.75</v>
      </c>
      <c r="I68" s="184"/>
      <c r="J68" s="76">
        <f>+I67*FIJO4/2</f>
        <v>1.05</v>
      </c>
      <c r="K68" s="187"/>
      <c r="L68" s="77">
        <f>+K67*FIJO6/2</f>
        <v>0.35000000000000003</v>
      </c>
      <c r="M68" s="280">
        <f>+H68</f>
        <v>1.75</v>
      </c>
      <c r="N68" s="167"/>
      <c r="O68" s="161"/>
      <c r="P68" s="279" t="s">
        <v>300</v>
      </c>
    </row>
    <row r="69" spans="1:16" ht="39.75" customHeight="1" thickBot="1" x14ac:dyDescent="0.3">
      <c r="A69" s="86" t="s">
        <v>105</v>
      </c>
      <c r="B69" s="87" t="s">
        <v>107</v>
      </c>
      <c r="C69" s="87">
        <f t="shared" si="0"/>
        <v>12</v>
      </c>
      <c r="D69" s="117" t="s">
        <v>10</v>
      </c>
      <c r="E69" s="198"/>
      <c r="F69" s="82">
        <f>+F68</f>
        <v>0.35</v>
      </c>
      <c r="G69" s="182"/>
      <c r="H69" s="75">
        <f>+G67*FIJO2/2</f>
        <v>1.75</v>
      </c>
      <c r="I69" s="185"/>
      <c r="J69" s="76">
        <f>+I67*FIJO4/2</f>
        <v>1.05</v>
      </c>
      <c r="K69" s="188"/>
      <c r="L69" s="77">
        <f>+K67*FIJO6/2</f>
        <v>0.35000000000000003</v>
      </c>
      <c r="M69" s="280">
        <f>+H69</f>
        <v>1.75</v>
      </c>
      <c r="N69" s="168"/>
      <c r="O69" s="161"/>
      <c r="P69" s="279" t="s">
        <v>301</v>
      </c>
    </row>
    <row r="70" spans="1:16" ht="45" customHeight="1" thickBot="1" x14ac:dyDescent="0.3">
      <c r="A70" s="70">
        <v>20</v>
      </c>
      <c r="B70" s="71" t="s">
        <v>108</v>
      </c>
      <c r="C70" s="71">
        <f t="shared" si="0"/>
        <v>13</v>
      </c>
      <c r="D70" s="72" t="s">
        <v>9</v>
      </c>
      <c r="E70" s="73">
        <v>0.3</v>
      </c>
      <c r="F70" s="82">
        <f>+E70</f>
        <v>0.3</v>
      </c>
      <c r="G70" s="180">
        <v>5</v>
      </c>
      <c r="H70" s="75">
        <f>+G70*FIJO1</f>
        <v>1.5</v>
      </c>
      <c r="I70" s="183">
        <v>5</v>
      </c>
      <c r="J70" s="76">
        <f>+I70*FIJO3</f>
        <v>0.89999999999999991</v>
      </c>
      <c r="K70" s="186">
        <v>5</v>
      </c>
      <c r="L70" s="77">
        <f>+K70*FIJO5</f>
        <v>0.3</v>
      </c>
      <c r="M70" s="280">
        <f>+H70</f>
        <v>1.5</v>
      </c>
      <c r="N70" s="166">
        <f>SUM(M70:M72)</f>
        <v>5</v>
      </c>
      <c r="O70" s="161"/>
      <c r="P70" s="279" t="s">
        <v>302</v>
      </c>
    </row>
    <row r="71" spans="1:16" ht="30.75" customHeight="1" x14ac:dyDescent="0.25">
      <c r="A71" s="78" t="s">
        <v>109</v>
      </c>
      <c r="B71" s="79" t="s">
        <v>111</v>
      </c>
      <c r="C71" s="79">
        <f t="shared" si="0"/>
        <v>14</v>
      </c>
      <c r="D71" s="118" t="s">
        <v>10</v>
      </c>
      <c r="E71" s="197">
        <v>0.7</v>
      </c>
      <c r="F71" s="82">
        <f>+E71/2</f>
        <v>0.35</v>
      </c>
      <c r="G71" s="181"/>
      <c r="H71" s="75">
        <f>+G70*FIJO2/2</f>
        <v>1.75</v>
      </c>
      <c r="I71" s="184"/>
      <c r="J71" s="76">
        <f>+I70*FIJO4/2</f>
        <v>1.05</v>
      </c>
      <c r="K71" s="187"/>
      <c r="L71" s="77">
        <f>+K70*FIJO6/2</f>
        <v>0.35000000000000003</v>
      </c>
      <c r="M71" s="280">
        <f>+H71</f>
        <v>1.75</v>
      </c>
      <c r="N71" s="167"/>
      <c r="O71" s="161"/>
      <c r="P71" s="279" t="s">
        <v>303</v>
      </c>
    </row>
    <row r="72" spans="1:16" ht="34.5" customHeight="1" thickBot="1" x14ac:dyDescent="0.3">
      <c r="A72" s="80" t="s">
        <v>110</v>
      </c>
      <c r="B72" s="81" t="s">
        <v>112</v>
      </c>
      <c r="C72" s="81">
        <f t="shared" si="0"/>
        <v>15</v>
      </c>
      <c r="D72" s="82" t="s">
        <v>10</v>
      </c>
      <c r="E72" s="198"/>
      <c r="F72" s="82">
        <f>+F71</f>
        <v>0.35</v>
      </c>
      <c r="G72" s="182"/>
      <c r="H72" s="75">
        <f>+G70*FIJO2/2</f>
        <v>1.75</v>
      </c>
      <c r="I72" s="185"/>
      <c r="J72" s="76">
        <f>+I70*FIJO4/2</f>
        <v>1.05</v>
      </c>
      <c r="K72" s="188"/>
      <c r="L72" s="77">
        <f>+K70*FIJO6/2</f>
        <v>0.35000000000000003</v>
      </c>
      <c r="M72" s="280">
        <f>+H72</f>
        <v>1.75</v>
      </c>
      <c r="N72" s="168"/>
      <c r="O72" s="162"/>
      <c r="P72" s="279" t="s">
        <v>304</v>
      </c>
    </row>
    <row r="73" spans="1:16" s="42" customFormat="1" ht="30.75" thickBot="1" x14ac:dyDescent="0.3">
      <c r="A73" s="65"/>
      <c r="B73" s="66" t="s">
        <v>113</v>
      </c>
      <c r="C73" s="66" t="s">
        <v>221</v>
      </c>
      <c r="D73" s="67" t="s">
        <v>3</v>
      </c>
      <c r="E73" s="68" t="s">
        <v>218</v>
      </c>
      <c r="F73" s="69" t="s">
        <v>219</v>
      </c>
      <c r="G73" s="151" t="s">
        <v>204</v>
      </c>
      <c r="H73" s="152"/>
      <c r="I73" s="153" t="s">
        <v>205</v>
      </c>
      <c r="J73" s="154"/>
      <c r="K73" s="155" t="s">
        <v>206</v>
      </c>
      <c r="L73" s="189"/>
      <c r="M73" s="40" t="s">
        <v>6</v>
      </c>
      <c r="N73" s="66" t="s">
        <v>226</v>
      </c>
      <c r="O73" s="66" t="s">
        <v>225</v>
      </c>
      <c r="P73" s="47" t="s">
        <v>5</v>
      </c>
    </row>
    <row r="74" spans="1:16" ht="44.25" customHeight="1" thickBot="1" x14ac:dyDescent="0.3">
      <c r="A74" s="70">
        <v>21</v>
      </c>
      <c r="B74" s="71" t="s">
        <v>116</v>
      </c>
      <c r="C74" s="71">
        <v>1</v>
      </c>
      <c r="D74" s="72" t="s">
        <v>9</v>
      </c>
      <c r="E74" s="73">
        <v>0.3</v>
      </c>
      <c r="F74" s="82">
        <f>+E74</f>
        <v>0.3</v>
      </c>
      <c r="G74" s="180">
        <v>5</v>
      </c>
      <c r="H74" s="75">
        <f>+G74*FIJO1</f>
        <v>1.5</v>
      </c>
      <c r="I74" s="183">
        <v>5</v>
      </c>
      <c r="J74" s="76">
        <f>+I74*FIJO3</f>
        <v>0.89999999999999991</v>
      </c>
      <c r="K74" s="186">
        <v>5</v>
      </c>
      <c r="L74" s="77">
        <f>+K74*FIJO5</f>
        <v>0.3</v>
      </c>
      <c r="M74" s="280">
        <f>+H74</f>
        <v>1.5</v>
      </c>
      <c r="N74" s="166">
        <f>SUM(M74:M76)</f>
        <v>5</v>
      </c>
      <c r="O74" s="163">
        <f>SUM(N74)</f>
        <v>5</v>
      </c>
      <c r="P74" s="279" t="s">
        <v>305</v>
      </c>
    </row>
    <row r="75" spans="1:16" ht="44.25" customHeight="1" x14ac:dyDescent="0.25">
      <c r="A75" s="78" t="s">
        <v>114</v>
      </c>
      <c r="B75" s="79" t="s">
        <v>117</v>
      </c>
      <c r="C75" s="79">
        <f t="shared" ref="C75:C121" si="2">+C74+1</f>
        <v>2</v>
      </c>
      <c r="D75" s="118" t="s">
        <v>10</v>
      </c>
      <c r="E75" s="197">
        <v>0.7</v>
      </c>
      <c r="F75" s="82">
        <f>+E75/2</f>
        <v>0.35</v>
      </c>
      <c r="G75" s="181"/>
      <c r="H75" s="75">
        <f>+G74*FIJO2/2</f>
        <v>1.75</v>
      </c>
      <c r="I75" s="184"/>
      <c r="J75" s="76">
        <f>+I74*FIJO4/2</f>
        <v>1.05</v>
      </c>
      <c r="K75" s="187"/>
      <c r="L75" s="77">
        <f>+K74*FIJO6/2</f>
        <v>0.35000000000000003</v>
      </c>
      <c r="M75" s="280">
        <f>+H75</f>
        <v>1.75</v>
      </c>
      <c r="N75" s="167"/>
      <c r="O75" s="164"/>
      <c r="P75" s="279" t="s">
        <v>306</v>
      </c>
    </row>
    <row r="76" spans="1:16" ht="32.25" customHeight="1" thickBot="1" x14ac:dyDescent="0.3">
      <c r="A76" s="80" t="s">
        <v>115</v>
      </c>
      <c r="B76" s="81" t="s">
        <v>118</v>
      </c>
      <c r="C76" s="87">
        <f t="shared" si="2"/>
        <v>3</v>
      </c>
      <c r="D76" s="117" t="s">
        <v>10</v>
      </c>
      <c r="E76" s="198"/>
      <c r="F76" s="82">
        <f>+F75</f>
        <v>0.35</v>
      </c>
      <c r="G76" s="182"/>
      <c r="H76" s="75">
        <f>+G74*FIJO2/2</f>
        <v>1.75</v>
      </c>
      <c r="I76" s="185"/>
      <c r="J76" s="76">
        <f>+I74*FIJO4/2</f>
        <v>1.05</v>
      </c>
      <c r="K76" s="188"/>
      <c r="L76" s="77">
        <f>+K74*FIJO6/2</f>
        <v>0.35000000000000003</v>
      </c>
      <c r="M76" s="280">
        <f>+H76</f>
        <v>1.75</v>
      </c>
      <c r="N76" s="168"/>
      <c r="O76" s="165"/>
      <c r="P76" s="279" t="s">
        <v>307</v>
      </c>
    </row>
    <row r="77" spans="1:16" s="42" customFormat="1" ht="30.75" thickBot="1" x14ac:dyDescent="0.3">
      <c r="A77" s="65"/>
      <c r="B77" s="66" t="s">
        <v>119</v>
      </c>
      <c r="C77" s="66" t="s">
        <v>221</v>
      </c>
      <c r="D77" s="67" t="s">
        <v>3</v>
      </c>
      <c r="E77" s="94" t="s">
        <v>218</v>
      </c>
      <c r="F77" s="69" t="s">
        <v>219</v>
      </c>
      <c r="G77" s="151" t="s">
        <v>204</v>
      </c>
      <c r="H77" s="152"/>
      <c r="I77" s="153" t="s">
        <v>205</v>
      </c>
      <c r="J77" s="154"/>
      <c r="K77" s="155" t="s">
        <v>206</v>
      </c>
      <c r="L77" s="189"/>
      <c r="M77" s="40" t="s">
        <v>6</v>
      </c>
      <c r="N77" s="66" t="s">
        <v>226</v>
      </c>
      <c r="O77" s="66" t="s">
        <v>225</v>
      </c>
      <c r="P77" s="47" t="s">
        <v>5</v>
      </c>
    </row>
    <row r="78" spans="1:16" ht="31.5" customHeight="1" thickBot="1" x14ac:dyDescent="0.3">
      <c r="A78" s="70">
        <v>22</v>
      </c>
      <c r="B78" s="71" t="s">
        <v>123</v>
      </c>
      <c r="C78" s="71">
        <v>1</v>
      </c>
      <c r="D78" s="72" t="s">
        <v>9</v>
      </c>
      <c r="E78" s="73">
        <v>0.3</v>
      </c>
      <c r="F78" s="82">
        <f>+E78</f>
        <v>0.3</v>
      </c>
      <c r="G78" s="171">
        <v>5</v>
      </c>
      <c r="H78" s="75">
        <f>+G78*FIJO1</f>
        <v>1.5</v>
      </c>
      <c r="I78" s="174">
        <v>5</v>
      </c>
      <c r="J78" s="76">
        <f>+I78*FIJO3</f>
        <v>0.89999999999999991</v>
      </c>
      <c r="K78" s="177">
        <v>5</v>
      </c>
      <c r="L78" s="77">
        <f>+K78*FIJO5</f>
        <v>0.3</v>
      </c>
      <c r="M78" s="280">
        <f>+H78</f>
        <v>1.5</v>
      </c>
      <c r="N78" s="166">
        <f>SUM(M78:M81)</f>
        <v>5.0000000000000009</v>
      </c>
      <c r="O78" s="166">
        <f>SUM(N78:N87)/2</f>
        <v>5.0000000000000009</v>
      </c>
      <c r="P78" s="279" t="s">
        <v>308</v>
      </c>
    </row>
    <row r="79" spans="1:16" ht="31.5" customHeight="1" x14ac:dyDescent="0.25">
      <c r="A79" s="78" t="s">
        <v>120</v>
      </c>
      <c r="B79" s="79" t="s">
        <v>124</v>
      </c>
      <c r="C79" s="79">
        <f t="shared" si="2"/>
        <v>2</v>
      </c>
      <c r="D79" s="118" t="s">
        <v>10</v>
      </c>
      <c r="E79" s="197">
        <v>0.7</v>
      </c>
      <c r="F79" s="82">
        <f>+E79/3</f>
        <v>0.23333333333333331</v>
      </c>
      <c r="G79" s="172"/>
      <c r="H79" s="75">
        <f>+G78*FIJO2/3</f>
        <v>1.1666666666666667</v>
      </c>
      <c r="I79" s="175"/>
      <c r="J79" s="76">
        <f>+I78*FIJO4/3</f>
        <v>0.70000000000000007</v>
      </c>
      <c r="K79" s="178"/>
      <c r="L79" s="77">
        <f>+K78*FIJO6/3</f>
        <v>0.23333333333333336</v>
      </c>
      <c r="M79" s="280">
        <f>+H79</f>
        <v>1.1666666666666667</v>
      </c>
      <c r="N79" s="167"/>
      <c r="O79" s="167"/>
      <c r="P79" s="279" t="s">
        <v>309</v>
      </c>
    </row>
    <row r="80" spans="1:16" ht="31.5" customHeight="1" x14ac:dyDescent="0.25">
      <c r="A80" s="80" t="s">
        <v>121</v>
      </c>
      <c r="B80" s="81" t="s">
        <v>125</v>
      </c>
      <c r="C80" s="81">
        <f t="shared" si="2"/>
        <v>3</v>
      </c>
      <c r="D80" s="82" t="s">
        <v>10</v>
      </c>
      <c r="E80" s="199"/>
      <c r="F80" s="82">
        <f>+F79</f>
        <v>0.23333333333333331</v>
      </c>
      <c r="G80" s="172"/>
      <c r="H80" s="75">
        <f>+G78*FIJO2/3</f>
        <v>1.1666666666666667</v>
      </c>
      <c r="I80" s="175"/>
      <c r="J80" s="76">
        <f>+I78*FIJO4/3</f>
        <v>0.70000000000000007</v>
      </c>
      <c r="K80" s="178"/>
      <c r="L80" s="77">
        <f>+K78*FIJO6/3</f>
        <v>0.23333333333333336</v>
      </c>
      <c r="M80" s="280">
        <f>+H80</f>
        <v>1.1666666666666667</v>
      </c>
      <c r="N80" s="167"/>
      <c r="O80" s="167"/>
      <c r="P80" s="279" t="s">
        <v>310</v>
      </c>
    </row>
    <row r="81" spans="1:16" ht="31.5" customHeight="1" thickBot="1" x14ac:dyDescent="0.3">
      <c r="A81" s="86" t="s">
        <v>122</v>
      </c>
      <c r="B81" s="87" t="s">
        <v>126</v>
      </c>
      <c r="C81" s="87">
        <f t="shared" si="2"/>
        <v>4</v>
      </c>
      <c r="D81" s="117" t="s">
        <v>10</v>
      </c>
      <c r="E81" s="198"/>
      <c r="F81" s="82">
        <f>+F80</f>
        <v>0.23333333333333331</v>
      </c>
      <c r="G81" s="173"/>
      <c r="H81" s="75">
        <f>+G78*FIJO2/3</f>
        <v>1.1666666666666667</v>
      </c>
      <c r="I81" s="176"/>
      <c r="J81" s="76">
        <f>+I78*FIJO4/3</f>
        <v>0.70000000000000007</v>
      </c>
      <c r="K81" s="179"/>
      <c r="L81" s="77">
        <f>+K78*FIJO6/3</f>
        <v>0.23333333333333336</v>
      </c>
      <c r="M81" s="280">
        <f>+H81</f>
        <v>1.1666666666666667</v>
      </c>
      <c r="N81" s="168"/>
      <c r="O81" s="167"/>
      <c r="P81" s="279" t="s">
        <v>311</v>
      </c>
    </row>
    <row r="82" spans="1:16" ht="31.5" customHeight="1" thickBot="1" x14ac:dyDescent="0.3">
      <c r="A82" s="70">
        <v>23</v>
      </c>
      <c r="B82" s="71" t="s">
        <v>127</v>
      </c>
      <c r="C82" s="71">
        <f t="shared" si="2"/>
        <v>5</v>
      </c>
      <c r="D82" s="72" t="s">
        <v>9</v>
      </c>
      <c r="E82" s="73">
        <v>0.3</v>
      </c>
      <c r="F82" s="82">
        <f>+E82</f>
        <v>0.3</v>
      </c>
      <c r="G82" s="171">
        <v>5</v>
      </c>
      <c r="H82" s="75">
        <f>+G82*FIJO1</f>
        <v>1.5</v>
      </c>
      <c r="I82" s="174">
        <v>5</v>
      </c>
      <c r="J82" s="76">
        <f>+I82*FIJO3</f>
        <v>0.89999999999999991</v>
      </c>
      <c r="K82" s="177">
        <v>5</v>
      </c>
      <c r="L82" s="77">
        <f>+K82*FIJO5</f>
        <v>0.3</v>
      </c>
      <c r="M82" s="280">
        <f>+H82</f>
        <v>1.5</v>
      </c>
      <c r="N82" s="166">
        <f>SUM(M82:M87)</f>
        <v>5.0000000000000009</v>
      </c>
      <c r="O82" s="167"/>
      <c r="P82" s="279" t="s">
        <v>312</v>
      </c>
    </row>
    <row r="83" spans="1:16" ht="23.25" customHeight="1" x14ac:dyDescent="0.25">
      <c r="A83" s="78" t="s">
        <v>128</v>
      </c>
      <c r="B83" s="79" t="s">
        <v>133</v>
      </c>
      <c r="C83" s="79">
        <f t="shared" si="2"/>
        <v>6</v>
      </c>
      <c r="D83" s="118" t="s">
        <v>10</v>
      </c>
      <c r="E83" s="197">
        <v>0.7</v>
      </c>
      <c r="F83" s="82">
        <f>+E83/5</f>
        <v>0.13999999999999999</v>
      </c>
      <c r="G83" s="172"/>
      <c r="H83" s="75">
        <f>+G82*FIJO2/5</f>
        <v>0.7</v>
      </c>
      <c r="I83" s="175"/>
      <c r="J83" s="76">
        <f>+I82*FIJO4/5</f>
        <v>0.42000000000000004</v>
      </c>
      <c r="K83" s="178"/>
      <c r="L83" s="77">
        <f>+K82*FIJO6/5</f>
        <v>0.14000000000000001</v>
      </c>
      <c r="M83" s="280">
        <f t="shared" ref="M83:M87" si="3">+H83</f>
        <v>0.7</v>
      </c>
      <c r="N83" s="167"/>
      <c r="O83" s="167"/>
      <c r="P83" s="279" t="s">
        <v>313</v>
      </c>
    </row>
    <row r="84" spans="1:16" ht="23.25" customHeight="1" x14ac:dyDescent="0.25">
      <c r="A84" s="80" t="s">
        <v>129</v>
      </c>
      <c r="B84" s="81" t="s">
        <v>134</v>
      </c>
      <c r="C84" s="81">
        <f t="shared" si="2"/>
        <v>7</v>
      </c>
      <c r="D84" s="82" t="s">
        <v>10</v>
      </c>
      <c r="E84" s="199"/>
      <c r="F84" s="82">
        <f>+F83</f>
        <v>0.13999999999999999</v>
      </c>
      <c r="G84" s="172"/>
      <c r="H84" s="75">
        <f>+G82*FIJO2/5</f>
        <v>0.7</v>
      </c>
      <c r="I84" s="175"/>
      <c r="J84" s="76">
        <f>+I82*FIJO4/5</f>
        <v>0.42000000000000004</v>
      </c>
      <c r="K84" s="178"/>
      <c r="L84" s="77">
        <f>+K82*FIJO6/5</f>
        <v>0.14000000000000001</v>
      </c>
      <c r="M84" s="280">
        <f t="shared" si="3"/>
        <v>0.7</v>
      </c>
      <c r="N84" s="167"/>
      <c r="O84" s="167"/>
      <c r="P84" s="279" t="s">
        <v>314</v>
      </c>
    </row>
    <row r="85" spans="1:16" ht="23.25" customHeight="1" x14ac:dyDescent="0.25">
      <c r="A85" s="80" t="s">
        <v>130</v>
      </c>
      <c r="B85" s="81" t="s">
        <v>135</v>
      </c>
      <c r="C85" s="81">
        <f t="shared" si="2"/>
        <v>8</v>
      </c>
      <c r="D85" s="82" t="s">
        <v>10</v>
      </c>
      <c r="E85" s="199"/>
      <c r="F85" s="82">
        <f>+F84</f>
        <v>0.13999999999999999</v>
      </c>
      <c r="G85" s="172"/>
      <c r="H85" s="75">
        <f>+G82*FIJO2/5</f>
        <v>0.7</v>
      </c>
      <c r="I85" s="175"/>
      <c r="J85" s="76">
        <f>+I82*FIJO4/5</f>
        <v>0.42000000000000004</v>
      </c>
      <c r="K85" s="178"/>
      <c r="L85" s="77">
        <f>+K82*FIJO6/5</f>
        <v>0.14000000000000001</v>
      </c>
      <c r="M85" s="280">
        <f t="shared" si="3"/>
        <v>0.7</v>
      </c>
      <c r="N85" s="167"/>
      <c r="O85" s="167"/>
      <c r="P85" s="279" t="s">
        <v>315</v>
      </c>
    </row>
    <row r="86" spans="1:16" ht="23.25" customHeight="1" x14ac:dyDescent="0.25">
      <c r="A86" s="80" t="s">
        <v>131</v>
      </c>
      <c r="B86" s="81" t="s">
        <v>136</v>
      </c>
      <c r="C86" s="81">
        <f t="shared" si="2"/>
        <v>9</v>
      </c>
      <c r="D86" s="82" t="s">
        <v>10</v>
      </c>
      <c r="E86" s="199"/>
      <c r="F86" s="82">
        <f>+F85</f>
        <v>0.13999999999999999</v>
      </c>
      <c r="G86" s="172"/>
      <c r="H86" s="75">
        <f>+G82*FIJO2/5</f>
        <v>0.7</v>
      </c>
      <c r="I86" s="175"/>
      <c r="J86" s="76">
        <f>+I82*FIJO4/5</f>
        <v>0.42000000000000004</v>
      </c>
      <c r="K86" s="178"/>
      <c r="L86" s="77">
        <f>+K82*FIJO6/5</f>
        <v>0.14000000000000001</v>
      </c>
      <c r="M86" s="280">
        <f t="shared" si="3"/>
        <v>0.7</v>
      </c>
      <c r="N86" s="167"/>
      <c r="O86" s="167"/>
      <c r="P86" s="279" t="s">
        <v>316</v>
      </c>
    </row>
    <row r="87" spans="1:16" ht="23.25" customHeight="1" thickBot="1" x14ac:dyDescent="0.3">
      <c r="A87" s="80" t="s">
        <v>132</v>
      </c>
      <c r="B87" s="81" t="s">
        <v>137</v>
      </c>
      <c r="C87" s="87">
        <f t="shared" si="2"/>
        <v>10</v>
      </c>
      <c r="D87" s="117" t="s">
        <v>10</v>
      </c>
      <c r="E87" s="198"/>
      <c r="F87" s="82">
        <f>+F86</f>
        <v>0.13999999999999999</v>
      </c>
      <c r="G87" s="173"/>
      <c r="H87" s="75">
        <f>+G82*FIJO2/5</f>
        <v>0.7</v>
      </c>
      <c r="I87" s="176"/>
      <c r="J87" s="76">
        <f>+I82*FIJO4/5</f>
        <v>0.42000000000000004</v>
      </c>
      <c r="K87" s="179"/>
      <c r="L87" s="77">
        <f>+K82*FIJO6/5</f>
        <v>0.14000000000000001</v>
      </c>
      <c r="M87" s="280">
        <f t="shared" si="3"/>
        <v>0.7</v>
      </c>
      <c r="N87" s="168"/>
      <c r="O87" s="168"/>
      <c r="P87" s="279" t="s">
        <v>317</v>
      </c>
    </row>
    <row r="88" spans="1:16" s="42" customFormat="1" ht="30.75" thickBot="1" x14ac:dyDescent="0.3">
      <c r="A88" s="65"/>
      <c r="B88" s="66" t="s">
        <v>138</v>
      </c>
      <c r="C88" s="66" t="s">
        <v>221</v>
      </c>
      <c r="D88" s="66" t="s">
        <v>3</v>
      </c>
      <c r="E88" s="94" t="s">
        <v>218</v>
      </c>
      <c r="F88" s="69" t="s">
        <v>219</v>
      </c>
      <c r="G88" s="151" t="s">
        <v>204</v>
      </c>
      <c r="H88" s="152"/>
      <c r="I88" s="153" t="s">
        <v>205</v>
      </c>
      <c r="J88" s="154"/>
      <c r="K88" s="155" t="s">
        <v>206</v>
      </c>
      <c r="L88" s="189"/>
      <c r="M88" s="40" t="s">
        <v>6</v>
      </c>
      <c r="N88" s="66" t="s">
        <v>226</v>
      </c>
      <c r="O88" s="66" t="s">
        <v>225</v>
      </c>
      <c r="P88" s="47" t="s">
        <v>5</v>
      </c>
    </row>
    <row r="89" spans="1:16" ht="31.5" customHeight="1" thickBot="1" x14ac:dyDescent="0.3">
      <c r="A89" s="70">
        <v>24</v>
      </c>
      <c r="B89" s="71" t="s">
        <v>143</v>
      </c>
      <c r="C89" s="95">
        <v>1</v>
      </c>
      <c r="D89" s="96" t="s">
        <v>9</v>
      </c>
      <c r="E89" s="82">
        <v>0.3</v>
      </c>
      <c r="F89" s="82">
        <f>+E89</f>
        <v>0.3</v>
      </c>
      <c r="G89" s="200">
        <v>5</v>
      </c>
      <c r="H89" s="75">
        <f>+G89*FIJO1</f>
        <v>1.5</v>
      </c>
      <c r="I89" s="202">
        <v>5</v>
      </c>
      <c r="J89" s="76">
        <f>+I89*FIJO3</f>
        <v>0.89999999999999991</v>
      </c>
      <c r="K89" s="205">
        <v>5</v>
      </c>
      <c r="L89" s="131">
        <f>+K89*FIJO5</f>
        <v>0.3</v>
      </c>
      <c r="M89" s="282">
        <f>+H89</f>
        <v>1.5</v>
      </c>
      <c r="N89" s="220">
        <f>SUM(M89:M93)</f>
        <v>5</v>
      </c>
      <c r="O89" s="169">
        <f>SUM(N89:N104)/4</f>
        <v>5</v>
      </c>
      <c r="P89" s="279" t="s">
        <v>318</v>
      </c>
    </row>
    <row r="90" spans="1:16" ht="72" customHeight="1" thickBot="1" x14ac:dyDescent="0.3">
      <c r="A90" s="78" t="s">
        <v>139</v>
      </c>
      <c r="B90" s="79" t="s">
        <v>144</v>
      </c>
      <c r="C90" s="79">
        <f t="shared" si="2"/>
        <v>2</v>
      </c>
      <c r="D90" s="82" t="s">
        <v>10</v>
      </c>
      <c r="E90" s="197">
        <v>0.7</v>
      </c>
      <c r="F90" s="82">
        <f>+E90/4</f>
        <v>0.17499999999999999</v>
      </c>
      <c r="G90" s="201"/>
      <c r="H90" s="75">
        <f>+G89*FIJO2/4</f>
        <v>0.875</v>
      </c>
      <c r="I90" s="203"/>
      <c r="J90" s="76">
        <f>+I89*FIJO4/4</f>
        <v>0.52500000000000002</v>
      </c>
      <c r="K90" s="206"/>
      <c r="L90" s="131">
        <f>+K89*FIJO6/4</f>
        <v>0.17500000000000002</v>
      </c>
      <c r="M90" s="282">
        <f t="shared" ref="M90:M93" si="4">+H90</f>
        <v>0.875</v>
      </c>
      <c r="N90" s="221"/>
      <c r="O90" s="170"/>
      <c r="P90" s="279" t="s">
        <v>319</v>
      </c>
    </row>
    <row r="91" spans="1:16" ht="72" customHeight="1" thickBot="1" x14ac:dyDescent="0.3">
      <c r="A91" s="80" t="s">
        <v>140</v>
      </c>
      <c r="B91" s="81" t="s">
        <v>145</v>
      </c>
      <c r="C91" s="81">
        <f t="shared" si="2"/>
        <v>3</v>
      </c>
      <c r="D91" s="82" t="s">
        <v>10</v>
      </c>
      <c r="E91" s="199"/>
      <c r="F91" s="82">
        <f>+F90</f>
        <v>0.17499999999999999</v>
      </c>
      <c r="G91" s="201"/>
      <c r="H91" s="75">
        <f>+G89*FIJO2/4</f>
        <v>0.875</v>
      </c>
      <c r="I91" s="203"/>
      <c r="J91" s="76">
        <f>+I89*FIJO4/4</f>
        <v>0.52500000000000002</v>
      </c>
      <c r="K91" s="206"/>
      <c r="L91" s="131">
        <f>+K89*FIJO6/4</f>
        <v>0.17500000000000002</v>
      </c>
      <c r="M91" s="282">
        <f t="shared" si="4"/>
        <v>0.875</v>
      </c>
      <c r="N91" s="221"/>
      <c r="O91" s="170"/>
      <c r="P91" s="279" t="s">
        <v>320</v>
      </c>
    </row>
    <row r="92" spans="1:16" ht="72" customHeight="1" thickBot="1" x14ac:dyDescent="0.3">
      <c r="A92" s="80" t="s">
        <v>141</v>
      </c>
      <c r="B92" s="81" t="s">
        <v>146</v>
      </c>
      <c r="C92" s="81">
        <f t="shared" si="2"/>
        <v>4</v>
      </c>
      <c r="D92" s="82" t="s">
        <v>10</v>
      </c>
      <c r="E92" s="199"/>
      <c r="F92" s="82">
        <f>+F91</f>
        <v>0.17499999999999999</v>
      </c>
      <c r="G92" s="201"/>
      <c r="H92" s="75">
        <f>+G89*FIJO2/4</f>
        <v>0.875</v>
      </c>
      <c r="I92" s="203"/>
      <c r="J92" s="76">
        <f>+I89*FIJO4/4</f>
        <v>0.52500000000000002</v>
      </c>
      <c r="K92" s="206"/>
      <c r="L92" s="131">
        <f>+K89*FIJO6/4</f>
        <v>0.17500000000000002</v>
      </c>
      <c r="M92" s="282">
        <f t="shared" si="4"/>
        <v>0.875</v>
      </c>
      <c r="N92" s="221"/>
      <c r="O92" s="170"/>
      <c r="P92" s="279" t="s">
        <v>321</v>
      </c>
    </row>
    <row r="93" spans="1:16" ht="31.5" customHeight="1" thickBot="1" x14ac:dyDescent="0.3">
      <c r="A93" s="86" t="s">
        <v>142</v>
      </c>
      <c r="B93" s="120" t="s">
        <v>220</v>
      </c>
      <c r="C93" s="87">
        <f t="shared" si="2"/>
        <v>5</v>
      </c>
      <c r="D93" s="117" t="s">
        <v>10</v>
      </c>
      <c r="E93" s="198"/>
      <c r="F93" s="82">
        <f>+F92</f>
        <v>0.17499999999999999</v>
      </c>
      <c r="G93" s="201"/>
      <c r="H93" s="75">
        <f>+G89*FIJO2/4</f>
        <v>0.875</v>
      </c>
      <c r="I93" s="204"/>
      <c r="J93" s="76">
        <f>+I89*FIJO4/4</f>
        <v>0.52500000000000002</v>
      </c>
      <c r="K93" s="207"/>
      <c r="L93" s="131">
        <f>+K89*FIJO6/4</f>
        <v>0.17500000000000002</v>
      </c>
      <c r="M93" s="282">
        <f t="shared" si="4"/>
        <v>0.875</v>
      </c>
      <c r="N93" s="222"/>
      <c r="O93" s="170"/>
      <c r="P93" s="279" t="s">
        <v>322</v>
      </c>
    </row>
    <row r="94" spans="1:16" ht="31.5" customHeight="1" thickBot="1" x14ac:dyDescent="0.3">
      <c r="A94" s="70">
        <v>25</v>
      </c>
      <c r="B94" s="71" t="s">
        <v>147</v>
      </c>
      <c r="C94" s="71">
        <f t="shared" si="2"/>
        <v>6</v>
      </c>
      <c r="D94" s="72" t="s">
        <v>9</v>
      </c>
      <c r="E94" s="73">
        <v>0.3</v>
      </c>
      <c r="F94" s="82">
        <f>+E94</f>
        <v>0.3</v>
      </c>
      <c r="G94" s="171">
        <v>5</v>
      </c>
      <c r="H94" s="75">
        <f>+G94*FIJO1</f>
        <v>1.5</v>
      </c>
      <c r="I94" s="174">
        <v>5</v>
      </c>
      <c r="J94" s="76">
        <f>+I94*FIJO3</f>
        <v>0.89999999999999991</v>
      </c>
      <c r="K94" s="177">
        <v>5</v>
      </c>
      <c r="L94" s="131">
        <f>+K94*FIJO5</f>
        <v>0.3</v>
      </c>
      <c r="M94" s="283">
        <f>+H94</f>
        <v>1.5</v>
      </c>
      <c r="N94" s="223">
        <f>SUM(M94:M95)</f>
        <v>5</v>
      </c>
      <c r="O94" s="170"/>
      <c r="P94" s="279" t="s">
        <v>323</v>
      </c>
    </row>
    <row r="95" spans="1:16" ht="31.5" customHeight="1" thickBot="1" x14ac:dyDescent="0.3">
      <c r="A95" s="92" t="s">
        <v>148</v>
      </c>
      <c r="B95" s="93" t="s">
        <v>149</v>
      </c>
      <c r="C95" s="93">
        <f t="shared" si="2"/>
        <v>7</v>
      </c>
      <c r="D95" s="119" t="s">
        <v>10</v>
      </c>
      <c r="E95" s="82">
        <v>0.7</v>
      </c>
      <c r="F95" s="82">
        <f>+E95</f>
        <v>0.7</v>
      </c>
      <c r="G95" s="173"/>
      <c r="H95" s="75">
        <f>+G94*FIJO2</f>
        <v>3.5</v>
      </c>
      <c r="I95" s="176"/>
      <c r="J95" s="76">
        <f>+I94*FIJO4</f>
        <v>2.1</v>
      </c>
      <c r="K95" s="179"/>
      <c r="L95" s="131">
        <f>+K94*FIJO6</f>
        <v>0.70000000000000007</v>
      </c>
      <c r="M95" s="283">
        <f t="shared" ref="M95:M104" si="5">+H95</f>
        <v>3.5</v>
      </c>
      <c r="N95" s="224"/>
      <c r="O95" s="170"/>
      <c r="P95" s="279" t="s">
        <v>324</v>
      </c>
    </row>
    <row r="96" spans="1:16" ht="46.5" customHeight="1" thickBot="1" x14ac:dyDescent="0.3">
      <c r="A96" s="70">
        <v>26</v>
      </c>
      <c r="B96" s="71" t="s">
        <v>150</v>
      </c>
      <c r="C96" s="71">
        <f t="shared" si="2"/>
        <v>8</v>
      </c>
      <c r="D96" s="72" t="s">
        <v>9</v>
      </c>
      <c r="E96" s="73">
        <v>0.3</v>
      </c>
      <c r="F96" s="82">
        <f>+E96</f>
        <v>0.3</v>
      </c>
      <c r="G96" s="180">
        <v>5</v>
      </c>
      <c r="H96" s="75">
        <f>+G96*FIJO1</f>
        <v>1.5</v>
      </c>
      <c r="I96" s="183">
        <v>5</v>
      </c>
      <c r="J96" s="76">
        <f>+I96*FIJO3</f>
        <v>0.89999999999999991</v>
      </c>
      <c r="K96" s="186">
        <v>5</v>
      </c>
      <c r="L96" s="131">
        <f>+K96*FIJO5</f>
        <v>0.3</v>
      </c>
      <c r="M96" s="283">
        <f t="shared" si="5"/>
        <v>1.5</v>
      </c>
      <c r="N96" s="217">
        <f>SUM(M96:M98)</f>
        <v>5</v>
      </c>
      <c r="O96" s="170"/>
      <c r="P96" s="279" t="s">
        <v>325</v>
      </c>
    </row>
    <row r="97" spans="1:16" ht="48.75" customHeight="1" x14ac:dyDescent="0.25">
      <c r="A97" s="78" t="s">
        <v>151</v>
      </c>
      <c r="B97" s="79" t="s">
        <v>153</v>
      </c>
      <c r="C97" s="79">
        <f t="shared" si="2"/>
        <v>9</v>
      </c>
      <c r="D97" s="118" t="s">
        <v>10</v>
      </c>
      <c r="E97" s="197">
        <v>0.7</v>
      </c>
      <c r="F97" s="82">
        <f>+E97/2</f>
        <v>0.35</v>
      </c>
      <c r="G97" s="181"/>
      <c r="H97" s="75">
        <f>+G96*FIJO2/2</f>
        <v>1.75</v>
      </c>
      <c r="I97" s="184"/>
      <c r="J97" s="76">
        <f>+I96*FIJO4/2</f>
        <v>1.05</v>
      </c>
      <c r="K97" s="187"/>
      <c r="L97" s="131">
        <f>+K96*FIJO6/2</f>
        <v>0.35000000000000003</v>
      </c>
      <c r="M97" s="283">
        <f t="shared" si="5"/>
        <v>1.75</v>
      </c>
      <c r="N97" s="218"/>
      <c r="O97" s="170"/>
      <c r="P97" s="279" t="s">
        <v>326</v>
      </c>
    </row>
    <row r="98" spans="1:16" ht="56.25" customHeight="1" thickBot="1" x14ac:dyDescent="0.3">
      <c r="A98" s="86" t="s">
        <v>152</v>
      </c>
      <c r="B98" s="87" t="s">
        <v>154</v>
      </c>
      <c r="C98" s="87">
        <f t="shared" si="2"/>
        <v>10</v>
      </c>
      <c r="D98" s="117" t="s">
        <v>10</v>
      </c>
      <c r="E98" s="198"/>
      <c r="F98" s="82">
        <f>+E97/2</f>
        <v>0.35</v>
      </c>
      <c r="G98" s="182"/>
      <c r="H98" s="75">
        <f>+G96*FIJO2/2</f>
        <v>1.75</v>
      </c>
      <c r="I98" s="185"/>
      <c r="J98" s="76">
        <f>+I96*FIJO4/2</f>
        <v>1.05</v>
      </c>
      <c r="K98" s="188"/>
      <c r="L98" s="131">
        <f>+K96*FIJO6/2</f>
        <v>0.35000000000000003</v>
      </c>
      <c r="M98" s="283">
        <f t="shared" si="5"/>
        <v>1.75</v>
      </c>
      <c r="N98" s="219"/>
      <c r="O98" s="170"/>
      <c r="P98" s="279" t="s">
        <v>327</v>
      </c>
    </row>
    <row r="99" spans="1:16" ht="31.5" customHeight="1" thickBot="1" x14ac:dyDescent="0.3">
      <c r="A99" s="70">
        <v>27</v>
      </c>
      <c r="B99" s="71" t="s">
        <v>156</v>
      </c>
      <c r="C99" s="71">
        <f t="shared" si="2"/>
        <v>11</v>
      </c>
      <c r="D99" s="72" t="s">
        <v>9</v>
      </c>
      <c r="E99" s="73">
        <v>0.3</v>
      </c>
      <c r="F99" s="82">
        <f>+E99</f>
        <v>0.3</v>
      </c>
      <c r="G99" s="171">
        <v>5</v>
      </c>
      <c r="H99" s="75">
        <f>+G99*FIJO1</f>
        <v>1.5</v>
      </c>
      <c r="I99" s="174">
        <v>5</v>
      </c>
      <c r="J99" s="76">
        <f>+I99*FIJO3</f>
        <v>0.89999999999999991</v>
      </c>
      <c r="K99" s="177">
        <v>5</v>
      </c>
      <c r="L99" s="131">
        <f>+K99*FIJO5</f>
        <v>0.3</v>
      </c>
      <c r="M99" s="283">
        <f t="shared" si="5"/>
        <v>1.5</v>
      </c>
      <c r="N99" s="217">
        <f>SUM(M99:M104)</f>
        <v>5.0000000000000009</v>
      </c>
      <c r="O99" s="170"/>
      <c r="P99" s="279" t="s">
        <v>328</v>
      </c>
    </row>
    <row r="100" spans="1:16" ht="39.75" customHeight="1" x14ac:dyDescent="0.25">
      <c r="A100" s="78" t="s">
        <v>155</v>
      </c>
      <c r="B100" s="79" t="s">
        <v>157</v>
      </c>
      <c r="C100" s="79">
        <f t="shared" si="2"/>
        <v>12</v>
      </c>
      <c r="D100" s="118" t="s">
        <v>10</v>
      </c>
      <c r="E100" s="197">
        <v>0.7</v>
      </c>
      <c r="F100" s="82">
        <f>+E100/5</f>
        <v>0.13999999999999999</v>
      </c>
      <c r="G100" s="172"/>
      <c r="H100" s="75">
        <f>+G99*FIJO2/5</f>
        <v>0.7</v>
      </c>
      <c r="I100" s="175"/>
      <c r="J100" s="76">
        <f>+I99*FIJO4/5</f>
        <v>0.42000000000000004</v>
      </c>
      <c r="K100" s="178"/>
      <c r="L100" s="131">
        <f>+K99*FIJO6/5</f>
        <v>0.14000000000000001</v>
      </c>
      <c r="M100" s="283">
        <f t="shared" si="5"/>
        <v>0.7</v>
      </c>
      <c r="N100" s="218"/>
      <c r="O100" s="170"/>
      <c r="P100" s="279" t="s">
        <v>329</v>
      </c>
    </row>
    <row r="101" spans="1:16" ht="43.5" customHeight="1" x14ac:dyDescent="0.25">
      <c r="A101" s="80" t="s">
        <v>158</v>
      </c>
      <c r="B101" s="81" t="s">
        <v>162</v>
      </c>
      <c r="C101" s="81">
        <f t="shared" si="2"/>
        <v>13</v>
      </c>
      <c r="D101" s="82" t="s">
        <v>10</v>
      </c>
      <c r="E101" s="199"/>
      <c r="F101" s="82">
        <f>+F100</f>
        <v>0.13999999999999999</v>
      </c>
      <c r="G101" s="172"/>
      <c r="H101" s="75">
        <f>+G99*FIJO2/5</f>
        <v>0.7</v>
      </c>
      <c r="I101" s="175"/>
      <c r="J101" s="76">
        <f>+I99*FIJO4/5</f>
        <v>0.42000000000000004</v>
      </c>
      <c r="K101" s="178"/>
      <c r="L101" s="131">
        <f>+K99*FIJO6/5</f>
        <v>0.14000000000000001</v>
      </c>
      <c r="M101" s="283">
        <f t="shared" si="5"/>
        <v>0.7</v>
      </c>
      <c r="N101" s="218"/>
      <c r="O101" s="170"/>
      <c r="P101" s="279" t="s">
        <v>330</v>
      </c>
    </row>
    <row r="102" spans="1:16" ht="31.5" customHeight="1" x14ac:dyDescent="0.25">
      <c r="A102" s="80" t="s">
        <v>159</v>
      </c>
      <c r="B102" s="81" t="s">
        <v>163</v>
      </c>
      <c r="C102" s="81">
        <f t="shared" si="2"/>
        <v>14</v>
      </c>
      <c r="D102" s="82" t="s">
        <v>10</v>
      </c>
      <c r="E102" s="199"/>
      <c r="F102" s="82">
        <f>+F101</f>
        <v>0.13999999999999999</v>
      </c>
      <c r="G102" s="172"/>
      <c r="H102" s="75">
        <f>+G99*FIJO2/5</f>
        <v>0.7</v>
      </c>
      <c r="I102" s="175"/>
      <c r="J102" s="76">
        <f>+I99*FIJO4/5</f>
        <v>0.42000000000000004</v>
      </c>
      <c r="K102" s="178"/>
      <c r="L102" s="131">
        <f>+K99*FIJO6/5</f>
        <v>0.14000000000000001</v>
      </c>
      <c r="M102" s="283">
        <f t="shared" si="5"/>
        <v>0.7</v>
      </c>
      <c r="N102" s="218"/>
      <c r="O102" s="170"/>
      <c r="P102" s="279" t="s">
        <v>331</v>
      </c>
    </row>
    <row r="103" spans="1:16" ht="31.5" customHeight="1" x14ac:dyDescent="0.25">
      <c r="A103" s="80" t="s">
        <v>160</v>
      </c>
      <c r="B103" s="81" t="s">
        <v>164</v>
      </c>
      <c r="C103" s="81">
        <f t="shared" si="2"/>
        <v>15</v>
      </c>
      <c r="D103" s="82" t="s">
        <v>10</v>
      </c>
      <c r="E103" s="199"/>
      <c r="F103" s="82">
        <f>+F102</f>
        <v>0.13999999999999999</v>
      </c>
      <c r="G103" s="172"/>
      <c r="H103" s="75">
        <f>+G99*FIJO2/5</f>
        <v>0.7</v>
      </c>
      <c r="I103" s="175"/>
      <c r="J103" s="76">
        <f>+I99*FIJO4/5</f>
        <v>0.42000000000000004</v>
      </c>
      <c r="K103" s="178"/>
      <c r="L103" s="131">
        <f>+K99*FIJO6/5</f>
        <v>0.14000000000000001</v>
      </c>
      <c r="M103" s="283">
        <f t="shared" si="5"/>
        <v>0.7</v>
      </c>
      <c r="N103" s="218"/>
      <c r="O103" s="170"/>
      <c r="P103" s="279" t="s">
        <v>332</v>
      </c>
    </row>
    <row r="104" spans="1:16" ht="31.5" customHeight="1" thickBot="1" x14ac:dyDescent="0.3">
      <c r="A104" s="80" t="s">
        <v>161</v>
      </c>
      <c r="B104" s="81" t="s">
        <v>165</v>
      </c>
      <c r="C104" s="87">
        <f t="shared" si="2"/>
        <v>16</v>
      </c>
      <c r="D104" s="117" t="s">
        <v>10</v>
      </c>
      <c r="E104" s="199"/>
      <c r="F104" s="117">
        <f>+F103</f>
        <v>0.13999999999999999</v>
      </c>
      <c r="G104" s="172"/>
      <c r="H104" s="97">
        <f>+G99*FIJO2/5</f>
        <v>0.7</v>
      </c>
      <c r="I104" s="175"/>
      <c r="J104" s="98">
        <f>+I99*FIJO4/5</f>
        <v>0.42000000000000004</v>
      </c>
      <c r="K104" s="178"/>
      <c r="L104" s="132">
        <f>+K99*FIJO6/5</f>
        <v>0.14000000000000001</v>
      </c>
      <c r="M104" s="283">
        <f t="shared" si="5"/>
        <v>0.7</v>
      </c>
      <c r="N104" s="218"/>
      <c r="O104" s="170"/>
      <c r="P104" s="279" t="s">
        <v>333</v>
      </c>
    </row>
    <row r="105" spans="1:16" s="42" customFormat="1" ht="30.75" thickBot="1" x14ac:dyDescent="0.3">
      <c r="A105" s="65"/>
      <c r="B105" s="66" t="s">
        <v>166</v>
      </c>
      <c r="C105" s="66" t="s">
        <v>221</v>
      </c>
      <c r="D105" s="66" t="s">
        <v>3</v>
      </c>
      <c r="E105" s="94" t="s">
        <v>218</v>
      </c>
      <c r="F105" s="69" t="s">
        <v>219</v>
      </c>
      <c r="G105" s="151" t="s">
        <v>204</v>
      </c>
      <c r="H105" s="152"/>
      <c r="I105" s="153" t="s">
        <v>205</v>
      </c>
      <c r="J105" s="154"/>
      <c r="K105" s="155" t="s">
        <v>206</v>
      </c>
      <c r="L105" s="156"/>
      <c r="M105" s="40" t="s">
        <v>6</v>
      </c>
      <c r="N105" s="67" t="s">
        <v>226</v>
      </c>
      <c r="O105" s="66" t="s">
        <v>225</v>
      </c>
      <c r="P105" s="47" t="s">
        <v>5</v>
      </c>
    </row>
    <row r="106" spans="1:16" ht="46.5" customHeight="1" thickBot="1" x14ac:dyDescent="0.3">
      <c r="A106" s="70">
        <v>28</v>
      </c>
      <c r="B106" s="71" t="s">
        <v>167</v>
      </c>
      <c r="C106" s="99">
        <v>1</v>
      </c>
      <c r="D106" s="100" t="s">
        <v>9</v>
      </c>
      <c r="E106" s="101">
        <v>0.3</v>
      </c>
      <c r="F106" s="118">
        <f>+E106</f>
        <v>0.3</v>
      </c>
      <c r="G106" s="181">
        <v>5</v>
      </c>
      <c r="H106" s="102">
        <f>+G106*FIJO1</f>
        <v>1.5</v>
      </c>
      <c r="I106" s="184">
        <v>5</v>
      </c>
      <c r="J106" s="103">
        <f>+I106*FIJO3</f>
        <v>0.89999999999999991</v>
      </c>
      <c r="K106" s="187">
        <v>5</v>
      </c>
      <c r="L106" s="133">
        <f>+K106*FIJO5</f>
        <v>0.3</v>
      </c>
      <c r="M106" s="284">
        <f>+H106</f>
        <v>1.5</v>
      </c>
      <c r="N106" s="218">
        <f>SUM(M106:M108)</f>
        <v>5</v>
      </c>
      <c r="O106" s="161">
        <f>+N106</f>
        <v>5</v>
      </c>
      <c r="P106" s="279" t="s">
        <v>334</v>
      </c>
    </row>
    <row r="107" spans="1:16" ht="31.5" customHeight="1" x14ac:dyDescent="0.25">
      <c r="A107" s="78" t="s">
        <v>168</v>
      </c>
      <c r="B107" s="79" t="s">
        <v>170</v>
      </c>
      <c r="C107" s="79">
        <f t="shared" si="2"/>
        <v>2</v>
      </c>
      <c r="D107" s="118" t="s">
        <v>10</v>
      </c>
      <c r="E107" s="197">
        <v>0.7</v>
      </c>
      <c r="F107" s="82">
        <f>+E107/2</f>
        <v>0.35</v>
      </c>
      <c r="G107" s="181"/>
      <c r="H107" s="75">
        <f>+G106*FIJO2/2</f>
        <v>1.75</v>
      </c>
      <c r="I107" s="184"/>
      <c r="J107" s="76">
        <f>+I106*FIJO4/2</f>
        <v>1.05</v>
      </c>
      <c r="K107" s="187"/>
      <c r="L107" s="131">
        <f>+K106*FIJO6/2</f>
        <v>0.35000000000000003</v>
      </c>
      <c r="M107" s="284">
        <f t="shared" ref="M107:M108" si="6">+H107</f>
        <v>1.75</v>
      </c>
      <c r="N107" s="218"/>
      <c r="O107" s="161"/>
      <c r="P107" s="279" t="s">
        <v>335</v>
      </c>
    </row>
    <row r="108" spans="1:16" ht="31.5" customHeight="1" thickBot="1" x14ac:dyDescent="0.3">
      <c r="A108" s="80" t="s">
        <v>169</v>
      </c>
      <c r="B108" s="81" t="s">
        <v>171</v>
      </c>
      <c r="C108" s="87">
        <f t="shared" si="2"/>
        <v>3</v>
      </c>
      <c r="D108" s="117" t="s">
        <v>10</v>
      </c>
      <c r="E108" s="198"/>
      <c r="F108" s="82">
        <f>+F107</f>
        <v>0.35</v>
      </c>
      <c r="G108" s="182"/>
      <c r="H108" s="75">
        <f>+G106*FIJO2/2</f>
        <v>1.75</v>
      </c>
      <c r="I108" s="185"/>
      <c r="J108" s="76">
        <f>+I106*FIJO4/2</f>
        <v>1.05</v>
      </c>
      <c r="K108" s="188"/>
      <c r="L108" s="131">
        <f>+K106*FIJO6/2</f>
        <v>0.35000000000000003</v>
      </c>
      <c r="M108" s="284">
        <f t="shared" si="6"/>
        <v>1.75</v>
      </c>
      <c r="N108" s="219"/>
      <c r="O108" s="162"/>
      <c r="P108" s="279" t="s">
        <v>336</v>
      </c>
    </row>
    <row r="109" spans="1:16" s="42" customFormat="1" ht="30.75" thickBot="1" x14ac:dyDescent="0.3">
      <c r="A109" s="65"/>
      <c r="B109" s="66" t="s">
        <v>172</v>
      </c>
      <c r="C109" s="66" t="s">
        <v>221</v>
      </c>
      <c r="D109" s="66" t="s">
        <v>3</v>
      </c>
      <c r="E109" s="94" t="s">
        <v>218</v>
      </c>
      <c r="F109" s="69" t="s">
        <v>219</v>
      </c>
      <c r="G109" s="151" t="s">
        <v>204</v>
      </c>
      <c r="H109" s="152"/>
      <c r="I109" s="153" t="s">
        <v>205</v>
      </c>
      <c r="J109" s="154"/>
      <c r="K109" s="155" t="s">
        <v>206</v>
      </c>
      <c r="L109" s="156"/>
      <c r="M109" s="40" t="s">
        <v>6</v>
      </c>
      <c r="N109" s="67" t="s">
        <v>226</v>
      </c>
      <c r="O109" s="66" t="s">
        <v>225</v>
      </c>
      <c r="P109" s="47" t="s">
        <v>5</v>
      </c>
    </row>
    <row r="110" spans="1:16" ht="59.25" customHeight="1" thickBot="1" x14ac:dyDescent="0.3">
      <c r="A110" s="70">
        <v>29</v>
      </c>
      <c r="B110" s="71" t="s">
        <v>173</v>
      </c>
      <c r="C110" s="71">
        <v>1</v>
      </c>
      <c r="D110" s="72" t="s">
        <v>9</v>
      </c>
      <c r="E110" s="73">
        <v>0.3</v>
      </c>
      <c r="F110" s="82">
        <f>+E110</f>
        <v>0.3</v>
      </c>
      <c r="G110" s="171">
        <v>5</v>
      </c>
      <c r="H110" s="75">
        <f>+G110*FIJO1</f>
        <v>1.5</v>
      </c>
      <c r="I110" s="174">
        <v>5</v>
      </c>
      <c r="J110" s="76">
        <f>+I110*FIJO3</f>
        <v>0.89999999999999991</v>
      </c>
      <c r="K110" s="177">
        <v>5</v>
      </c>
      <c r="L110" s="131">
        <f>+K110*FIJO5</f>
        <v>0.3</v>
      </c>
      <c r="M110" s="283">
        <f>+H110</f>
        <v>1.5</v>
      </c>
      <c r="N110" s="225">
        <f>SUM(M110:M111)</f>
        <v>5</v>
      </c>
      <c r="O110" s="166">
        <f>SUM(N110:N121)/4</f>
        <v>5</v>
      </c>
      <c r="P110" s="279" t="s">
        <v>337</v>
      </c>
    </row>
    <row r="111" spans="1:16" ht="58.5" customHeight="1" thickBot="1" x14ac:dyDescent="0.3">
      <c r="A111" s="92" t="s">
        <v>174</v>
      </c>
      <c r="B111" s="93" t="s">
        <v>175</v>
      </c>
      <c r="C111" s="93">
        <f t="shared" si="2"/>
        <v>2</v>
      </c>
      <c r="D111" s="119" t="s">
        <v>10</v>
      </c>
      <c r="E111" s="82">
        <v>0.7</v>
      </c>
      <c r="F111" s="82">
        <f>+E111</f>
        <v>0.7</v>
      </c>
      <c r="G111" s="173"/>
      <c r="H111" s="75">
        <f>+G110*FIJO2</f>
        <v>3.5</v>
      </c>
      <c r="I111" s="176"/>
      <c r="J111" s="76">
        <f>+I110*FIJO4</f>
        <v>2.1</v>
      </c>
      <c r="K111" s="179"/>
      <c r="L111" s="131">
        <f>+K110*FIJO6</f>
        <v>0.70000000000000007</v>
      </c>
      <c r="M111" s="283">
        <f>+H111</f>
        <v>3.5</v>
      </c>
      <c r="N111" s="227"/>
      <c r="O111" s="167"/>
      <c r="P111" s="279" t="s">
        <v>338</v>
      </c>
    </row>
    <row r="112" spans="1:16" ht="45" customHeight="1" thickBot="1" x14ac:dyDescent="0.3">
      <c r="A112" s="70">
        <v>30</v>
      </c>
      <c r="B112" s="71" t="s">
        <v>176</v>
      </c>
      <c r="C112" s="71">
        <f t="shared" si="2"/>
        <v>3</v>
      </c>
      <c r="D112" s="72" t="s">
        <v>9</v>
      </c>
      <c r="E112" s="73">
        <v>0.3</v>
      </c>
      <c r="F112" s="82">
        <f>+E112</f>
        <v>0.3</v>
      </c>
      <c r="G112" s="200">
        <v>5</v>
      </c>
      <c r="H112" s="75">
        <f>+G112*FIJO1</f>
        <v>1.5</v>
      </c>
      <c r="I112" s="202">
        <v>5</v>
      </c>
      <c r="J112" s="76">
        <f>+I112*FIJO3</f>
        <v>0.89999999999999991</v>
      </c>
      <c r="K112" s="205">
        <v>5</v>
      </c>
      <c r="L112" s="131">
        <f>+K112*FIJO5</f>
        <v>0.3</v>
      </c>
      <c r="M112" s="283">
        <f>+H112</f>
        <v>1.5</v>
      </c>
      <c r="N112" s="225">
        <f>SUM(M112:M116)</f>
        <v>5</v>
      </c>
      <c r="O112" s="167"/>
      <c r="P112" s="279" t="s">
        <v>339</v>
      </c>
    </row>
    <row r="113" spans="1:16" ht="49.5" customHeight="1" x14ac:dyDescent="0.25">
      <c r="A113" s="78" t="s">
        <v>177</v>
      </c>
      <c r="B113" s="79" t="s">
        <v>178</v>
      </c>
      <c r="C113" s="79">
        <f t="shared" si="2"/>
        <v>4</v>
      </c>
      <c r="D113" s="118" t="s">
        <v>10</v>
      </c>
      <c r="E113" s="197">
        <v>0.7</v>
      </c>
      <c r="F113" s="82">
        <f>+$E$113/4</f>
        <v>0.17499999999999999</v>
      </c>
      <c r="G113" s="201"/>
      <c r="H113" s="75">
        <f>+G112*FIJO2/4</f>
        <v>0.875</v>
      </c>
      <c r="I113" s="203"/>
      <c r="J113" s="76">
        <f>+I112*FIJO4/4</f>
        <v>0.52500000000000002</v>
      </c>
      <c r="K113" s="206"/>
      <c r="L113" s="131">
        <f>+K112*FIJO6/4</f>
        <v>0.17500000000000002</v>
      </c>
      <c r="M113" s="283">
        <f>+H113</f>
        <v>0.875</v>
      </c>
      <c r="N113" s="226"/>
      <c r="O113" s="167"/>
      <c r="P113" s="279" t="s">
        <v>340</v>
      </c>
    </row>
    <row r="114" spans="1:16" ht="50.25" customHeight="1" x14ac:dyDescent="0.25">
      <c r="A114" s="80" t="s">
        <v>179</v>
      </c>
      <c r="B114" s="81" t="s">
        <v>182</v>
      </c>
      <c r="C114" s="81">
        <f t="shared" si="2"/>
        <v>5</v>
      </c>
      <c r="D114" s="82" t="s">
        <v>10</v>
      </c>
      <c r="E114" s="199"/>
      <c r="F114" s="82">
        <f t="shared" ref="F114:F116" si="7">+$E$113/4</f>
        <v>0.17499999999999999</v>
      </c>
      <c r="G114" s="201"/>
      <c r="H114" s="75">
        <f>+G112*FIJO2/4</f>
        <v>0.875</v>
      </c>
      <c r="I114" s="203"/>
      <c r="J114" s="76">
        <f>+I112*FIJO4/4</f>
        <v>0.52500000000000002</v>
      </c>
      <c r="K114" s="206"/>
      <c r="L114" s="131">
        <f>+K112*FIJO6/4</f>
        <v>0.17500000000000002</v>
      </c>
      <c r="M114" s="283">
        <f>+H114</f>
        <v>0.875</v>
      </c>
      <c r="N114" s="226"/>
      <c r="O114" s="167"/>
      <c r="P114" s="279" t="s">
        <v>341</v>
      </c>
    </row>
    <row r="115" spans="1:16" ht="31.5" customHeight="1" x14ac:dyDescent="0.25">
      <c r="A115" s="80" t="s">
        <v>180</v>
      </c>
      <c r="B115" s="81" t="s">
        <v>183</v>
      </c>
      <c r="C115" s="81">
        <f t="shared" si="2"/>
        <v>6</v>
      </c>
      <c r="D115" s="82" t="s">
        <v>10</v>
      </c>
      <c r="E115" s="199"/>
      <c r="F115" s="82">
        <f t="shared" si="7"/>
        <v>0.17499999999999999</v>
      </c>
      <c r="G115" s="201"/>
      <c r="H115" s="75">
        <f>+G112*FIJO2/4</f>
        <v>0.875</v>
      </c>
      <c r="I115" s="203"/>
      <c r="J115" s="76">
        <f>+I112*FIJO4/4</f>
        <v>0.52500000000000002</v>
      </c>
      <c r="K115" s="206"/>
      <c r="L115" s="131">
        <f>+K112*FIJO6/4</f>
        <v>0.17500000000000002</v>
      </c>
      <c r="M115" s="283">
        <f>+H115</f>
        <v>0.875</v>
      </c>
      <c r="N115" s="226"/>
      <c r="O115" s="167"/>
      <c r="P115" s="279" t="s">
        <v>342</v>
      </c>
    </row>
    <row r="116" spans="1:16" ht="31.5" customHeight="1" thickBot="1" x14ac:dyDescent="0.3">
      <c r="A116" s="86" t="s">
        <v>181</v>
      </c>
      <c r="B116" s="87" t="s">
        <v>184</v>
      </c>
      <c r="C116" s="87">
        <f t="shared" si="2"/>
        <v>7</v>
      </c>
      <c r="D116" s="117" t="s">
        <v>10</v>
      </c>
      <c r="E116" s="198"/>
      <c r="F116" s="82">
        <f t="shared" si="7"/>
        <v>0.17499999999999999</v>
      </c>
      <c r="G116" s="201"/>
      <c r="H116" s="75">
        <f>+G112*FIJO2/4</f>
        <v>0.875</v>
      </c>
      <c r="I116" s="204"/>
      <c r="J116" s="76">
        <f>+I112*FIJO4/4</f>
        <v>0.52500000000000002</v>
      </c>
      <c r="K116" s="207"/>
      <c r="L116" s="131">
        <f>+K112*FIJO6/4</f>
        <v>0.17500000000000002</v>
      </c>
      <c r="M116" s="283">
        <f>+H116</f>
        <v>0.875</v>
      </c>
      <c r="N116" s="227"/>
      <c r="O116" s="167"/>
      <c r="P116" s="279" t="s">
        <v>343</v>
      </c>
    </row>
    <row r="117" spans="1:16" ht="80.25" customHeight="1" thickBot="1" x14ac:dyDescent="0.3">
      <c r="A117" s="70">
        <v>31</v>
      </c>
      <c r="B117" s="71" t="s">
        <v>185</v>
      </c>
      <c r="C117" s="71">
        <f t="shared" si="2"/>
        <v>8</v>
      </c>
      <c r="D117" s="72" t="s">
        <v>9</v>
      </c>
      <c r="E117" s="73">
        <v>0.3</v>
      </c>
      <c r="F117" s="82">
        <f>+E117</f>
        <v>0.3</v>
      </c>
      <c r="G117" s="171">
        <v>5</v>
      </c>
      <c r="H117" s="75">
        <f>+G117*FIJO1</f>
        <v>1.5</v>
      </c>
      <c r="I117" s="174">
        <v>5</v>
      </c>
      <c r="J117" s="76">
        <f>+I117*FIJO3</f>
        <v>0.89999999999999991</v>
      </c>
      <c r="K117" s="177">
        <v>5</v>
      </c>
      <c r="L117" s="131">
        <f>+K117*FIJO5</f>
        <v>0.3</v>
      </c>
      <c r="M117" s="283">
        <f>+H117</f>
        <v>1.5</v>
      </c>
      <c r="N117" s="225">
        <f>SUM(M117:M118)</f>
        <v>5</v>
      </c>
      <c r="O117" s="167"/>
      <c r="P117" s="279" t="s">
        <v>344</v>
      </c>
    </row>
    <row r="118" spans="1:16" ht="75.75" customHeight="1" thickBot="1" x14ac:dyDescent="0.3">
      <c r="A118" s="92" t="s">
        <v>186</v>
      </c>
      <c r="B118" s="93" t="s">
        <v>187</v>
      </c>
      <c r="C118" s="93">
        <f t="shared" si="2"/>
        <v>9</v>
      </c>
      <c r="D118" s="119" t="s">
        <v>10</v>
      </c>
      <c r="E118" s="82">
        <v>0.7</v>
      </c>
      <c r="F118" s="82">
        <f>+E118</f>
        <v>0.7</v>
      </c>
      <c r="G118" s="173"/>
      <c r="H118" s="75">
        <f>+G117*FIJO2</f>
        <v>3.5</v>
      </c>
      <c r="I118" s="176"/>
      <c r="J118" s="76">
        <f>+I117*FIJO4</f>
        <v>2.1</v>
      </c>
      <c r="K118" s="179"/>
      <c r="L118" s="131">
        <f>+K117*FIJO6</f>
        <v>0.70000000000000007</v>
      </c>
      <c r="M118" s="283">
        <f t="shared" ref="M118:M121" si="8">+H118</f>
        <v>3.5</v>
      </c>
      <c r="N118" s="234"/>
      <c r="O118" s="167"/>
      <c r="P118" s="279" t="s">
        <v>345</v>
      </c>
    </row>
    <row r="119" spans="1:16" ht="49.5" customHeight="1" thickBot="1" x14ac:dyDescent="0.3">
      <c r="A119" s="70">
        <v>32</v>
      </c>
      <c r="B119" s="71" t="s">
        <v>188</v>
      </c>
      <c r="C119" s="71">
        <f t="shared" si="2"/>
        <v>10</v>
      </c>
      <c r="D119" s="72" t="s">
        <v>9</v>
      </c>
      <c r="E119" s="73">
        <v>0.3</v>
      </c>
      <c r="F119" s="82">
        <f>+E119</f>
        <v>0.3</v>
      </c>
      <c r="G119" s="180">
        <v>5</v>
      </c>
      <c r="H119" s="75">
        <f>+G119*FIJO1</f>
        <v>1.5</v>
      </c>
      <c r="I119" s="183">
        <v>5</v>
      </c>
      <c r="J119" s="76">
        <f>+I119*FIJO3</f>
        <v>0.89999999999999991</v>
      </c>
      <c r="K119" s="186">
        <v>5</v>
      </c>
      <c r="L119" s="131">
        <f>+K119*FIJO5</f>
        <v>0.3</v>
      </c>
      <c r="M119" s="283">
        <f t="shared" si="8"/>
        <v>1.5</v>
      </c>
      <c r="N119" s="225">
        <f>SUM(M119:M121)</f>
        <v>5</v>
      </c>
      <c r="O119" s="167"/>
      <c r="P119" s="279" t="s">
        <v>346</v>
      </c>
    </row>
    <row r="120" spans="1:16" ht="50.25" customHeight="1" x14ac:dyDescent="0.25">
      <c r="A120" s="78" t="s">
        <v>189</v>
      </c>
      <c r="B120" s="79" t="s">
        <v>191</v>
      </c>
      <c r="C120" s="79">
        <f t="shared" si="2"/>
        <v>11</v>
      </c>
      <c r="D120" s="118" t="s">
        <v>10</v>
      </c>
      <c r="E120" s="197">
        <v>0.7</v>
      </c>
      <c r="F120" s="82">
        <f>+E120/2</f>
        <v>0.35</v>
      </c>
      <c r="G120" s="181"/>
      <c r="H120" s="75">
        <f>+G119*FIJO2/2</f>
        <v>1.75</v>
      </c>
      <c r="I120" s="184"/>
      <c r="J120" s="76">
        <f>+I119*FIJO4/2</f>
        <v>1.05</v>
      </c>
      <c r="K120" s="187"/>
      <c r="L120" s="131">
        <f>+K119*FIJO6/2</f>
        <v>0.35000000000000003</v>
      </c>
      <c r="M120" s="283">
        <f t="shared" si="8"/>
        <v>1.75</v>
      </c>
      <c r="N120" s="226"/>
      <c r="O120" s="167"/>
      <c r="P120" s="279" t="s">
        <v>347</v>
      </c>
    </row>
    <row r="121" spans="1:16" ht="49.5" customHeight="1" thickBot="1" x14ac:dyDescent="0.3">
      <c r="A121" s="80" t="s">
        <v>190</v>
      </c>
      <c r="B121" s="81" t="s">
        <v>192</v>
      </c>
      <c r="C121" s="81">
        <f t="shared" si="2"/>
        <v>12</v>
      </c>
      <c r="D121" s="82" t="s">
        <v>10</v>
      </c>
      <c r="E121" s="198"/>
      <c r="F121" s="82">
        <f>+F120</f>
        <v>0.35</v>
      </c>
      <c r="G121" s="182"/>
      <c r="H121" s="75">
        <f>+G119*FIJO2/2</f>
        <v>1.75</v>
      </c>
      <c r="I121" s="185"/>
      <c r="J121" s="76">
        <f>+I119*FIJO4/2</f>
        <v>1.05</v>
      </c>
      <c r="K121" s="188"/>
      <c r="L121" s="131">
        <f>+K119*FIJO6/2</f>
        <v>0.35000000000000003</v>
      </c>
      <c r="M121" s="283">
        <f t="shared" si="8"/>
        <v>1.75</v>
      </c>
      <c r="N121" s="227"/>
      <c r="O121" s="168"/>
      <c r="P121" s="279" t="s">
        <v>348</v>
      </c>
    </row>
    <row r="122" spans="1:16" ht="27.75" customHeight="1" thickBot="1" x14ac:dyDescent="0.3">
      <c r="A122" s="104"/>
      <c r="B122" s="105"/>
      <c r="C122" s="105"/>
      <c r="D122" s="106"/>
      <c r="E122" s="106"/>
      <c r="F122" s="106"/>
      <c r="G122" s="107"/>
      <c r="H122" s="108"/>
      <c r="I122" s="109"/>
      <c r="J122" s="110"/>
      <c r="K122" s="111"/>
      <c r="L122" s="134"/>
      <c r="M122" s="136" t="s">
        <v>4</v>
      </c>
      <c r="N122" s="135"/>
      <c r="O122" s="116"/>
      <c r="P122" s="48"/>
    </row>
    <row r="123" spans="1:16" ht="27.75" hidden="1" customHeight="1" x14ac:dyDescent="0.25">
      <c r="A123" s="49"/>
      <c r="B123" s="49"/>
      <c r="C123" s="49"/>
      <c r="D123" s="50"/>
      <c r="E123" s="50"/>
      <c r="F123" s="50"/>
      <c r="G123" s="50"/>
      <c r="H123" s="50"/>
      <c r="I123" s="50"/>
      <c r="J123" s="50"/>
      <c r="K123" s="50"/>
      <c r="L123" s="50"/>
      <c r="M123" s="51" t="s">
        <v>204</v>
      </c>
      <c r="N123" s="52"/>
      <c r="O123" s="53"/>
      <c r="P123" s="49"/>
    </row>
    <row r="124" spans="1:16" ht="27.75" hidden="1" customHeight="1" x14ac:dyDescent="0.25">
      <c r="A124" s="49"/>
      <c r="B124" s="49"/>
      <c r="C124" s="49"/>
      <c r="D124" s="50"/>
      <c r="E124" s="50"/>
      <c r="F124" s="50"/>
      <c r="G124" s="50"/>
      <c r="H124" s="50"/>
      <c r="I124" s="50"/>
      <c r="J124" s="50"/>
      <c r="K124" s="50"/>
      <c r="L124" s="50"/>
      <c r="M124" s="54" t="s">
        <v>205</v>
      </c>
      <c r="N124" s="55"/>
      <c r="O124" s="56"/>
      <c r="P124" s="49"/>
    </row>
    <row r="125" spans="1:16" ht="27.75" hidden="1" customHeight="1" thickBot="1" x14ac:dyDescent="0.3">
      <c r="A125" s="49"/>
      <c r="B125" s="49"/>
      <c r="C125" s="49"/>
      <c r="D125" s="50"/>
      <c r="E125" s="50"/>
      <c r="F125" s="50"/>
      <c r="G125" s="50"/>
      <c r="H125" s="50"/>
      <c r="I125" s="50"/>
      <c r="J125" s="50"/>
      <c r="K125" s="50"/>
      <c r="L125" s="50"/>
      <c r="M125" s="57" t="s">
        <v>206</v>
      </c>
      <c r="N125" s="58"/>
      <c r="O125" s="59"/>
      <c r="P125" s="49"/>
    </row>
    <row r="126" spans="1:16" ht="27.75" hidden="1" customHeight="1" x14ac:dyDescent="0.25"/>
    <row r="127" spans="1:16" ht="27.75" customHeight="1" x14ac:dyDescent="0.25"/>
    <row r="128" spans="1:16" ht="27.75" customHeight="1" x14ac:dyDescent="0.25"/>
    <row r="129" spans="2:12" ht="27.75" customHeight="1" x14ac:dyDescent="0.25"/>
    <row r="130" spans="2:12" ht="27.75" customHeight="1" x14ac:dyDescent="0.25"/>
    <row r="131" spans="2:12" ht="27.75" hidden="1" customHeight="1" x14ac:dyDescent="0.25"/>
    <row r="132" spans="2:12" ht="22.5" hidden="1" customHeight="1" x14ac:dyDescent="0.25">
      <c r="B132" s="61" t="s">
        <v>193</v>
      </c>
      <c r="C132" s="61"/>
      <c r="D132" s="62">
        <v>5</v>
      </c>
      <c r="E132" s="22"/>
      <c r="F132" s="22"/>
      <c r="G132" s="22"/>
      <c r="H132" s="22"/>
      <c r="I132" s="22"/>
      <c r="J132" s="22"/>
      <c r="K132" s="22"/>
      <c r="L132" s="22"/>
    </row>
    <row r="133" spans="2:12" ht="25.5" hidden="1" customHeight="1" x14ac:dyDescent="0.25">
      <c r="B133" s="63" t="s">
        <v>194</v>
      </c>
      <c r="C133" s="63"/>
      <c r="D133" s="62">
        <v>32</v>
      </c>
      <c r="E133" s="22"/>
      <c r="F133" s="22"/>
      <c r="G133" s="22"/>
      <c r="H133" s="22"/>
      <c r="I133" s="22"/>
      <c r="J133" s="22"/>
      <c r="K133" s="22"/>
      <c r="L133" s="22"/>
    </row>
    <row r="134" spans="2:12" ht="24.75" hidden="1" customHeight="1" x14ac:dyDescent="0.25">
      <c r="B134" s="63" t="s">
        <v>195</v>
      </c>
      <c r="C134" s="63"/>
      <c r="D134" s="62"/>
      <c r="E134" s="22"/>
      <c r="F134" s="22"/>
      <c r="G134" s="22"/>
      <c r="H134" s="22"/>
      <c r="I134" s="22"/>
      <c r="J134" s="22"/>
      <c r="K134" s="22"/>
      <c r="L134" s="22"/>
    </row>
    <row r="135" spans="2:12" ht="25.5" hidden="1" customHeight="1" x14ac:dyDescent="0.25">
      <c r="B135" s="63" t="s">
        <v>196</v>
      </c>
      <c r="C135" s="63"/>
      <c r="D135" s="62"/>
      <c r="E135" s="22"/>
      <c r="F135" s="22"/>
      <c r="G135" s="22"/>
      <c r="H135" s="22"/>
      <c r="I135" s="22"/>
      <c r="J135" s="22"/>
      <c r="K135" s="22"/>
      <c r="L135" s="22"/>
    </row>
    <row r="136" spans="2:12" ht="30.75" hidden="1" customHeight="1" x14ac:dyDescent="0.25">
      <c r="B136" s="64" t="s">
        <v>6</v>
      </c>
      <c r="C136" s="64"/>
      <c r="D136" s="62"/>
      <c r="E136" s="22"/>
      <c r="F136" s="22"/>
      <c r="G136" s="22"/>
      <c r="H136" s="22"/>
      <c r="I136" s="22"/>
      <c r="J136" s="22"/>
      <c r="K136" s="22"/>
      <c r="L136" s="22"/>
    </row>
    <row r="137" spans="2:12" ht="22.5" hidden="1" customHeight="1" x14ac:dyDescent="0.25"/>
    <row r="138" spans="2:12" ht="18.75" hidden="1" customHeight="1" x14ac:dyDescent="0.25"/>
    <row r="139" spans="2:12" ht="78" hidden="1" customHeight="1" x14ac:dyDescent="0.25"/>
    <row r="140" spans="2:12" ht="105" customHeight="1" x14ac:dyDescent="0.25"/>
    <row r="141" spans="2:12" ht="105" customHeight="1" x14ac:dyDescent="0.25"/>
    <row r="142" spans="2:12" ht="105" customHeight="1" x14ac:dyDescent="0.25"/>
    <row r="143" spans="2:12" ht="105" customHeight="1" x14ac:dyDescent="0.25"/>
    <row r="144" spans="2:12" ht="105" customHeight="1" x14ac:dyDescent="0.25"/>
    <row r="145" ht="105" customHeight="1" x14ac:dyDescent="0.25"/>
    <row r="146" ht="105" customHeight="1" x14ac:dyDescent="0.25"/>
    <row r="147" ht="105" customHeight="1" x14ac:dyDescent="0.25"/>
    <row r="148" ht="105" customHeight="1" x14ac:dyDescent="0.25"/>
    <row r="149" ht="105" customHeight="1" x14ac:dyDescent="0.25"/>
    <row r="150" ht="105" customHeight="1" x14ac:dyDescent="0.25"/>
    <row r="151" ht="105" customHeight="1" x14ac:dyDescent="0.25"/>
    <row r="152" ht="105" customHeight="1" x14ac:dyDescent="0.25"/>
    <row r="153" ht="105" customHeight="1" x14ac:dyDescent="0.25"/>
    <row r="154" ht="105" customHeight="1" x14ac:dyDescent="0.25"/>
    <row r="155" ht="105" customHeight="1" x14ac:dyDescent="0.25"/>
    <row r="156" ht="105" customHeight="1" x14ac:dyDescent="0.25"/>
    <row r="157" ht="105" customHeight="1" x14ac:dyDescent="0.25"/>
    <row r="158" ht="105" customHeight="1" x14ac:dyDescent="0.25"/>
    <row r="159" ht="105" customHeight="1" x14ac:dyDescent="0.25"/>
    <row r="160" ht="105" customHeight="1" x14ac:dyDescent="0.25"/>
    <row r="161" ht="105" customHeight="1" x14ac:dyDescent="0.25"/>
    <row r="162" ht="105" customHeight="1" x14ac:dyDescent="0.25"/>
    <row r="163" ht="105" customHeight="1" x14ac:dyDescent="0.25"/>
    <row r="164" ht="105" customHeight="1" x14ac:dyDescent="0.25"/>
    <row r="165" ht="105" customHeight="1" x14ac:dyDescent="0.25"/>
    <row r="166" ht="105" customHeight="1" x14ac:dyDescent="0.25"/>
    <row r="167" ht="105" customHeight="1" x14ac:dyDescent="0.25"/>
    <row r="168" ht="105" customHeight="1" x14ac:dyDescent="0.25"/>
    <row r="169" ht="105" customHeight="1" x14ac:dyDescent="0.25"/>
    <row r="170" ht="105" customHeight="1" x14ac:dyDescent="0.25"/>
    <row r="171" ht="105" customHeight="1" x14ac:dyDescent="0.25"/>
    <row r="172" ht="105" customHeight="1" x14ac:dyDescent="0.25"/>
    <row r="173" ht="105" customHeight="1" x14ac:dyDescent="0.25"/>
    <row r="174" ht="105" customHeight="1" x14ac:dyDescent="0.25"/>
    <row r="175" ht="105" customHeight="1" x14ac:dyDescent="0.25"/>
  </sheetData>
  <sheetProtection pivotTables="0"/>
  <autoFilter ref="A6:P6" xr:uid="{00000000-0009-0000-0000-000001000000}">
    <filterColumn colId="6" showButton="0"/>
    <filterColumn colId="8" showButton="0"/>
    <filterColumn colId="10" showButton="0"/>
  </autoFilter>
  <mergeCells count="191">
    <mergeCell ref="G119:G121"/>
    <mergeCell ref="I119:I121"/>
    <mergeCell ref="K119:K121"/>
    <mergeCell ref="N119:N121"/>
    <mergeCell ref="O7:O40"/>
    <mergeCell ref="O44:O51"/>
    <mergeCell ref="G112:G116"/>
    <mergeCell ref="I112:I116"/>
    <mergeCell ref="K112:K116"/>
    <mergeCell ref="N112:N116"/>
    <mergeCell ref="G117:G118"/>
    <mergeCell ref="I117:I118"/>
    <mergeCell ref="K117:K118"/>
    <mergeCell ref="N117:N118"/>
    <mergeCell ref="G106:G108"/>
    <mergeCell ref="I106:I108"/>
    <mergeCell ref="K106:K108"/>
    <mergeCell ref="N106:N108"/>
    <mergeCell ref="G110:G111"/>
    <mergeCell ref="I110:I111"/>
    <mergeCell ref="K110:K111"/>
    <mergeCell ref="N110:N111"/>
    <mergeCell ref="G96:G98"/>
    <mergeCell ref="I96:I98"/>
    <mergeCell ref="N74:N76"/>
    <mergeCell ref="K96:K98"/>
    <mergeCell ref="N96:N98"/>
    <mergeCell ref="G99:G104"/>
    <mergeCell ref="I99:I104"/>
    <mergeCell ref="K99:K104"/>
    <mergeCell ref="N99:N104"/>
    <mergeCell ref="G89:G93"/>
    <mergeCell ref="I89:I93"/>
    <mergeCell ref="K89:K93"/>
    <mergeCell ref="N89:N93"/>
    <mergeCell ref="G94:G95"/>
    <mergeCell ref="I94:I95"/>
    <mergeCell ref="K94:K95"/>
    <mergeCell ref="N94:N95"/>
    <mergeCell ref="I50:I51"/>
    <mergeCell ref="K50:K51"/>
    <mergeCell ref="G64:G66"/>
    <mergeCell ref="I64:I66"/>
    <mergeCell ref="K64:K66"/>
    <mergeCell ref="N64:N66"/>
    <mergeCell ref="G67:G69"/>
    <mergeCell ref="I67:I69"/>
    <mergeCell ref="K67:K69"/>
    <mergeCell ref="N67:N69"/>
    <mergeCell ref="G58:G60"/>
    <mergeCell ref="I58:I60"/>
    <mergeCell ref="K58:K60"/>
    <mergeCell ref="N58:N60"/>
    <mergeCell ref="G61:G63"/>
    <mergeCell ref="I61:I63"/>
    <mergeCell ref="K61:K63"/>
    <mergeCell ref="N61:N63"/>
    <mergeCell ref="N7:N11"/>
    <mergeCell ref="N12:N14"/>
    <mergeCell ref="N19:N21"/>
    <mergeCell ref="N22:N24"/>
    <mergeCell ref="N25:N27"/>
    <mergeCell ref="N28:N30"/>
    <mergeCell ref="N31:N33"/>
    <mergeCell ref="N34:N36"/>
    <mergeCell ref="N37:N40"/>
    <mergeCell ref="N15:N18"/>
    <mergeCell ref="I19:I21"/>
    <mergeCell ref="K19:K21"/>
    <mergeCell ref="G34:G36"/>
    <mergeCell ref="I34:I36"/>
    <mergeCell ref="K34:K36"/>
    <mergeCell ref="G37:G40"/>
    <mergeCell ref="I37:I40"/>
    <mergeCell ref="K37:K40"/>
    <mergeCell ref="G28:G30"/>
    <mergeCell ref="I28:I30"/>
    <mergeCell ref="K28:K30"/>
    <mergeCell ref="G31:G33"/>
    <mergeCell ref="I31:I33"/>
    <mergeCell ref="K31:K33"/>
    <mergeCell ref="E45:E46"/>
    <mergeCell ref="E48:E49"/>
    <mergeCell ref="K88:L88"/>
    <mergeCell ref="G105:H105"/>
    <mergeCell ref="I105:J105"/>
    <mergeCell ref="K105:L105"/>
    <mergeCell ref="G22:G24"/>
    <mergeCell ref="I22:I24"/>
    <mergeCell ref="K22:K24"/>
    <mergeCell ref="G25:G27"/>
    <mergeCell ref="I25:I27"/>
    <mergeCell ref="K25:K27"/>
    <mergeCell ref="G44:G46"/>
    <mergeCell ref="I44:I46"/>
    <mergeCell ref="K44:K46"/>
    <mergeCell ref="G47:G49"/>
    <mergeCell ref="I47:I49"/>
    <mergeCell ref="K47:K49"/>
    <mergeCell ref="G53:G54"/>
    <mergeCell ref="I53:I54"/>
    <mergeCell ref="K53:K54"/>
    <mergeCell ref="G55:G56"/>
    <mergeCell ref="I55:I56"/>
    <mergeCell ref="K55:K56"/>
    <mergeCell ref="E113:E116"/>
    <mergeCell ref="E120:E121"/>
    <mergeCell ref="E75:E76"/>
    <mergeCell ref="E79:E81"/>
    <mergeCell ref="E83:E87"/>
    <mergeCell ref="E90:E93"/>
    <mergeCell ref="E97:E98"/>
    <mergeCell ref="E59:E60"/>
    <mergeCell ref="E62:E63"/>
    <mergeCell ref="E65:E66"/>
    <mergeCell ref="E68:E69"/>
    <mergeCell ref="E71:E72"/>
    <mergeCell ref="E100:E104"/>
    <mergeCell ref="E107:E108"/>
    <mergeCell ref="B1:O1"/>
    <mergeCell ref="E26:E27"/>
    <mergeCell ref="E29:E30"/>
    <mergeCell ref="E32:E33"/>
    <mergeCell ref="E35:E36"/>
    <mergeCell ref="E38:E40"/>
    <mergeCell ref="E8:E11"/>
    <mergeCell ref="E13:E14"/>
    <mergeCell ref="E16:E18"/>
    <mergeCell ref="E20:E21"/>
    <mergeCell ref="E23:E24"/>
    <mergeCell ref="G7:G11"/>
    <mergeCell ref="G6:H6"/>
    <mergeCell ref="I6:J6"/>
    <mergeCell ref="I7:I11"/>
    <mergeCell ref="K6:L6"/>
    <mergeCell ref="K7:K11"/>
    <mergeCell ref="G12:G14"/>
    <mergeCell ref="I12:I14"/>
    <mergeCell ref="K12:K14"/>
    <mergeCell ref="G15:G18"/>
    <mergeCell ref="I15:I18"/>
    <mergeCell ref="K15:K18"/>
    <mergeCell ref="G19:G21"/>
    <mergeCell ref="O110:O121"/>
    <mergeCell ref="G43:H43"/>
    <mergeCell ref="I43:J43"/>
    <mergeCell ref="K43:L43"/>
    <mergeCell ref="G52:H52"/>
    <mergeCell ref="I52:J52"/>
    <mergeCell ref="K52:L52"/>
    <mergeCell ref="G57:H57"/>
    <mergeCell ref="I57:J57"/>
    <mergeCell ref="K57:L57"/>
    <mergeCell ref="G73:H73"/>
    <mergeCell ref="I73:J73"/>
    <mergeCell ref="K73:L73"/>
    <mergeCell ref="G77:H77"/>
    <mergeCell ref="I77:J77"/>
    <mergeCell ref="K77:L77"/>
    <mergeCell ref="G88:H88"/>
    <mergeCell ref="I88:J88"/>
    <mergeCell ref="N44:N46"/>
    <mergeCell ref="N47:N49"/>
    <mergeCell ref="N50:N51"/>
    <mergeCell ref="N53:N54"/>
    <mergeCell ref="N55:N56"/>
    <mergeCell ref="G50:G51"/>
    <mergeCell ref="G109:H109"/>
    <mergeCell ref="I109:J109"/>
    <mergeCell ref="K109:L109"/>
    <mergeCell ref="O53:O56"/>
    <mergeCell ref="O58:O72"/>
    <mergeCell ref="O74:O76"/>
    <mergeCell ref="O78:O87"/>
    <mergeCell ref="O89:O104"/>
    <mergeCell ref="O106:O108"/>
    <mergeCell ref="G78:G81"/>
    <mergeCell ref="I78:I81"/>
    <mergeCell ref="K78:K81"/>
    <mergeCell ref="N78:N81"/>
    <mergeCell ref="G82:G87"/>
    <mergeCell ref="I82:I87"/>
    <mergeCell ref="K82:K87"/>
    <mergeCell ref="N82:N87"/>
    <mergeCell ref="G70:G72"/>
    <mergeCell ref="I70:I72"/>
    <mergeCell ref="K70:K72"/>
    <mergeCell ref="N70:N72"/>
    <mergeCell ref="G74:G76"/>
    <mergeCell ref="I74:I76"/>
    <mergeCell ref="K74:K76"/>
  </mergeCells>
  <conditionalFormatting sqref="N7:N40">
    <cfRule type="dataBar" priority="18">
      <dataBar>
        <cfvo type="min"/>
        <cfvo type="max"/>
        <color rgb="FF008AEF"/>
      </dataBar>
      <extLst>
        <ext xmlns:x14="http://schemas.microsoft.com/office/spreadsheetml/2009/9/main" uri="{B025F937-C7B1-47D3-B67F-A62EFF666E3E}">
          <x14:id>{DAC3BC3F-13DB-4A10-BB39-3483E4AC3BA2}</x14:id>
        </ext>
      </extLst>
    </cfRule>
  </conditionalFormatting>
  <conditionalFormatting sqref="N58:N72">
    <cfRule type="dataBar" priority="12">
      <dataBar>
        <cfvo type="num" val="0"/>
        <cfvo type="num" val="5"/>
        <color rgb="FF008AEF"/>
      </dataBar>
      <extLst>
        <ext xmlns:x14="http://schemas.microsoft.com/office/spreadsheetml/2009/9/main" uri="{B025F937-C7B1-47D3-B67F-A62EFF666E3E}">
          <x14:id>{56D75F21-0D96-43E2-9896-1D9D7139EE51}</x14:id>
        </ext>
      </extLst>
    </cfRule>
  </conditionalFormatting>
  <conditionalFormatting sqref="N74:N76">
    <cfRule type="dataBar" priority="11">
      <dataBar>
        <cfvo type="min"/>
        <cfvo type="max"/>
        <color rgb="FF008AEF"/>
      </dataBar>
      <extLst>
        <ext xmlns:x14="http://schemas.microsoft.com/office/spreadsheetml/2009/9/main" uri="{B025F937-C7B1-47D3-B67F-A62EFF666E3E}">
          <x14:id>{71C5A54B-8AB4-4A62-B2BA-D461DB351A35}</x14:id>
        </ext>
      </extLst>
    </cfRule>
  </conditionalFormatting>
  <conditionalFormatting sqref="N78:N87">
    <cfRule type="dataBar" priority="10">
      <dataBar>
        <cfvo type="num" val="0"/>
        <cfvo type="num" val="5"/>
        <color rgb="FF008AEF"/>
      </dataBar>
      <extLst>
        <ext xmlns:x14="http://schemas.microsoft.com/office/spreadsheetml/2009/9/main" uri="{B025F937-C7B1-47D3-B67F-A62EFF666E3E}">
          <x14:id>{108047AB-A9D2-4FBC-A889-876AE2366EF7}</x14:id>
        </ext>
      </extLst>
    </cfRule>
  </conditionalFormatting>
  <conditionalFormatting sqref="N89:N104">
    <cfRule type="dataBar" priority="9">
      <dataBar>
        <cfvo type="min"/>
        <cfvo type="max"/>
        <color rgb="FF008AEF"/>
      </dataBar>
      <extLst>
        <ext xmlns:x14="http://schemas.microsoft.com/office/spreadsheetml/2009/9/main" uri="{B025F937-C7B1-47D3-B67F-A62EFF666E3E}">
          <x14:id>{F98E4972-A939-4880-80E7-273E52460645}</x14:id>
        </ext>
      </extLst>
    </cfRule>
  </conditionalFormatting>
  <conditionalFormatting sqref="N106:N108">
    <cfRule type="dataBar" priority="8">
      <dataBar>
        <cfvo type="num" val="0"/>
        <cfvo type="num" val="5"/>
        <color rgb="FF008AEF"/>
      </dataBar>
      <extLst>
        <ext xmlns:x14="http://schemas.microsoft.com/office/spreadsheetml/2009/9/main" uri="{B025F937-C7B1-47D3-B67F-A62EFF666E3E}">
          <x14:id>{F9DE1291-9196-461D-A3C6-37BE5DC46FF1}</x14:id>
        </ext>
      </extLst>
    </cfRule>
  </conditionalFormatting>
  <conditionalFormatting sqref="N110:N121">
    <cfRule type="dataBar" priority="7">
      <dataBar>
        <cfvo type="num" val="0"/>
        <cfvo type="num" val="5"/>
        <color rgb="FF008AEF"/>
      </dataBar>
      <extLst>
        <ext xmlns:x14="http://schemas.microsoft.com/office/spreadsheetml/2009/9/main" uri="{B025F937-C7B1-47D3-B67F-A62EFF666E3E}">
          <x14:id>{5B5148EF-333C-4AD3-ABCE-45A16C23D969}</x14:id>
        </ext>
      </extLst>
    </cfRule>
  </conditionalFormatting>
  <conditionalFormatting sqref="N53:N56">
    <cfRule type="dataBar" priority="6">
      <dataBar>
        <cfvo type="num" val="0"/>
        <cfvo type="num" val="5"/>
        <color rgb="FF008AEF"/>
      </dataBar>
      <extLst>
        <ext xmlns:x14="http://schemas.microsoft.com/office/spreadsheetml/2009/9/main" uri="{B025F937-C7B1-47D3-B67F-A62EFF666E3E}">
          <x14:id>{06097D36-3E8F-4E82-B6D5-689C9FDDAEC5}</x14:id>
        </ext>
      </extLst>
    </cfRule>
  </conditionalFormatting>
  <conditionalFormatting sqref="N50:N51">
    <cfRule type="dataBar" priority="3">
      <dataBar>
        <cfvo type="num" val="0"/>
        <cfvo type="num" val="5"/>
        <color rgb="FF008AEF"/>
      </dataBar>
      <extLst>
        <ext xmlns:x14="http://schemas.microsoft.com/office/spreadsheetml/2009/9/main" uri="{B025F937-C7B1-47D3-B67F-A62EFF666E3E}">
          <x14:id>{18A59A52-6F0D-4F42-B0F4-44B578A064CE}</x14:id>
        </ext>
      </extLst>
    </cfRule>
  </conditionalFormatting>
  <conditionalFormatting sqref="N47">
    <cfRule type="dataBar" priority="2">
      <dataBar>
        <cfvo type="num" val="0"/>
        <cfvo type="num" val="5"/>
        <color rgb="FF008AEF"/>
      </dataBar>
      <extLst>
        <ext xmlns:x14="http://schemas.microsoft.com/office/spreadsheetml/2009/9/main" uri="{B025F937-C7B1-47D3-B67F-A62EFF666E3E}">
          <x14:id>{595255B4-83DD-483F-BE88-68AD85B17012}</x14:id>
        </ext>
      </extLst>
    </cfRule>
  </conditionalFormatting>
  <conditionalFormatting sqref="N44">
    <cfRule type="dataBar" priority="1">
      <dataBar>
        <cfvo type="num" val="0"/>
        <cfvo type="num" val="5"/>
        <color rgb="FF008AEF"/>
      </dataBar>
      <extLst>
        <ext xmlns:x14="http://schemas.microsoft.com/office/spreadsheetml/2009/9/main" uri="{B025F937-C7B1-47D3-B67F-A62EFF666E3E}">
          <x14:id>{E48C2828-E10F-4B7B-8EB8-45A9483934D5}</x14:id>
        </ext>
      </extLst>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DAC3BC3F-13DB-4A10-BB39-3483E4AC3BA2}">
            <x14:dataBar minLength="0" maxLength="100" border="1" negativeBarBorderColorSameAsPositive="0">
              <x14:cfvo type="autoMin"/>
              <x14:cfvo type="autoMax"/>
              <x14:borderColor rgb="FF008AEF"/>
              <x14:negativeFillColor rgb="FFFF0000"/>
              <x14:negativeBorderColor rgb="FFFF0000"/>
              <x14:axisColor rgb="FF000000"/>
            </x14:dataBar>
          </x14:cfRule>
          <xm:sqref>N7:N40</xm:sqref>
        </x14:conditionalFormatting>
        <x14:conditionalFormatting xmlns:xm="http://schemas.microsoft.com/office/excel/2006/main">
          <x14:cfRule type="dataBar" id="{56D75F21-0D96-43E2-9896-1D9D7139EE51}">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N58:N72</xm:sqref>
        </x14:conditionalFormatting>
        <x14:conditionalFormatting xmlns:xm="http://schemas.microsoft.com/office/excel/2006/main">
          <x14:cfRule type="dataBar" id="{71C5A54B-8AB4-4A62-B2BA-D461DB351A35}">
            <x14:dataBar minLength="0" maxLength="100" border="1" negativeBarBorderColorSameAsPositive="0">
              <x14:cfvo type="autoMin"/>
              <x14:cfvo type="autoMax"/>
              <x14:borderColor rgb="FF008AEF"/>
              <x14:negativeFillColor rgb="FFFF0000"/>
              <x14:negativeBorderColor rgb="FFFF0000"/>
              <x14:axisColor rgb="FF000000"/>
            </x14:dataBar>
          </x14:cfRule>
          <xm:sqref>N74:N76</xm:sqref>
        </x14:conditionalFormatting>
        <x14:conditionalFormatting xmlns:xm="http://schemas.microsoft.com/office/excel/2006/main">
          <x14:cfRule type="dataBar" id="{108047AB-A9D2-4FBC-A889-876AE2366EF7}">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N78:N87</xm:sqref>
        </x14:conditionalFormatting>
        <x14:conditionalFormatting xmlns:xm="http://schemas.microsoft.com/office/excel/2006/main">
          <x14:cfRule type="dataBar" id="{F98E4972-A939-4880-80E7-273E52460645}">
            <x14:dataBar minLength="0" maxLength="100" border="1" negativeBarBorderColorSameAsPositive="0">
              <x14:cfvo type="autoMin"/>
              <x14:cfvo type="autoMax"/>
              <x14:borderColor rgb="FF008AEF"/>
              <x14:negativeFillColor rgb="FFFF0000"/>
              <x14:negativeBorderColor rgb="FFFF0000"/>
              <x14:axisColor rgb="FF000000"/>
            </x14:dataBar>
          </x14:cfRule>
          <xm:sqref>N89:N104</xm:sqref>
        </x14:conditionalFormatting>
        <x14:conditionalFormatting xmlns:xm="http://schemas.microsoft.com/office/excel/2006/main">
          <x14:cfRule type="dataBar" id="{F9DE1291-9196-461D-A3C6-37BE5DC46FF1}">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N106:N108</xm:sqref>
        </x14:conditionalFormatting>
        <x14:conditionalFormatting xmlns:xm="http://schemas.microsoft.com/office/excel/2006/main">
          <x14:cfRule type="dataBar" id="{5B5148EF-333C-4AD3-ABCE-45A16C23D969}">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N110:N121</xm:sqref>
        </x14:conditionalFormatting>
        <x14:conditionalFormatting xmlns:xm="http://schemas.microsoft.com/office/excel/2006/main">
          <x14:cfRule type="dataBar" id="{06097D36-3E8F-4E82-B6D5-689C9FDDAEC5}">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N53:N56</xm:sqref>
        </x14:conditionalFormatting>
        <x14:conditionalFormatting xmlns:xm="http://schemas.microsoft.com/office/excel/2006/main">
          <x14:cfRule type="dataBar" id="{18A59A52-6F0D-4F42-B0F4-44B578A064CE}">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N50:N51</xm:sqref>
        </x14:conditionalFormatting>
        <x14:conditionalFormatting xmlns:xm="http://schemas.microsoft.com/office/excel/2006/main">
          <x14:cfRule type="dataBar" id="{595255B4-83DD-483F-BE88-68AD85B17012}">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N47</xm:sqref>
        </x14:conditionalFormatting>
        <x14:conditionalFormatting xmlns:xm="http://schemas.microsoft.com/office/excel/2006/main">
          <x14:cfRule type="dataBar" id="{E48C2828-E10F-4B7B-8EB8-45A9483934D5}">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N44</xm:sqref>
        </x14:conditionalFormatting>
        <x14:conditionalFormatting xmlns:xm="http://schemas.microsoft.com/office/excel/2006/main">
          <x14:cfRule type="containsText" priority="31" operator="containsText" id="{69E15DE5-7F77-41D8-923C-B6981005A81C}">
            <xm:f>NOT(ISERROR(SEARCH($M$7,O7)))</xm:f>
            <xm:f>$M$7</xm:f>
            <x14:dxf>
              <font>
                <color rgb="FF006100"/>
              </font>
              <fill>
                <patternFill>
                  <bgColor rgb="FFC6EFCE"/>
                </patternFill>
              </fill>
            </x14:dxf>
          </x14:cfRule>
          <xm:sqref>O7</xm:sqref>
        </x14:conditionalFormatting>
        <x14:conditionalFormatting xmlns:xm="http://schemas.microsoft.com/office/excel/2006/main">
          <x14:cfRule type="containsText" priority="21" operator="containsText" id="{EE9A6703-6364-4EDC-8A17-B13CA4DB9AE1}">
            <xm:f>NOT(ISERROR(SEARCH($M$7,O44)))</xm:f>
            <xm:f>$M$7</xm:f>
            <x14:dxf>
              <font>
                <color rgb="FF006100"/>
              </font>
              <fill>
                <patternFill>
                  <bgColor rgb="FFC6EFCE"/>
                </patternFill>
              </fill>
            </x14:dxf>
          </x14:cfRule>
          <xm:sqref>O44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26"/>
  <sheetViews>
    <sheetView topLeftCell="A7" workbookViewId="0">
      <selection activeCell="H12" sqref="H12"/>
    </sheetView>
  </sheetViews>
  <sheetFormatPr baseColWidth="10" defaultRowHeight="15" x14ac:dyDescent="0.25"/>
  <cols>
    <col min="2" max="10" width="14.7109375" customWidth="1"/>
  </cols>
  <sheetData>
    <row r="1" spans="2:10" ht="24" thickBot="1" x14ac:dyDescent="0.4">
      <c r="B1" s="244" t="s">
        <v>200</v>
      </c>
      <c r="C1" s="245"/>
      <c r="D1" s="245"/>
      <c r="E1" s="245"/>
      <c r="F1" s="245"/>
      <c r="G1" s="245"/>
      <c r="H1" s="245"/>
      <c r="I1" s="245"/>
      <c r="J1" s="246"/>
    </row>
    <row r="2" spans="2:10" ht="15.75" thickBot="1" x14ac:dyDescent="0.3"/>
    <row r="3" spans="2:10" ht="26.25" customHeight="1" x14ac:dyDescent="0.25">
      <c r="B3" s="235" t="s">
        <v>199</v>
      </c>
      <c r="C3" s="236"/>
      <c r="D3" s="236"/>
      <c r="E3" s="236"/>
      <c r="F3" s="236"/>
      <c r="G3" s="236"/>
      <c r="H3" s="236"/>
      <c r="I3" s="236"/>
      <c r="J3" s="237"/>
    </row>
    <row r="4" spans="2:10" ht="26.25" customHeight="1" x14ac:dyDescent="0.25">
      <c r="B4" s="238"/>
      <c r="C4" s="239"/>
      <c r="D4" s="239"/>
      <c r="E4" s="239"/>
      <c r="F4" s="239"/>
      <c r="G4" s="239"/>
      <c r="H4" s="239"/>
      <c r="I4" s="239"/>
      <c r="J4" s="240"/>
    </row>
    <row r="5" spans="2:10" ht="26.25" customHeight="1" x14ac:dyDescent="0.25">
      <c r="B5" s="238"/>
      <c r="C5" s="239"/>
      <c r="D5" s="239"/>
      <c r="E5" s="239"/>
      <c r="F5" s="239"/>
      <c r="G5" s="239"/>
      <c r="H5" s="239"/>
      <c r="I5" s="239"/>
      <c r="J5" s="240"/>
    </row>
    <row r="6" spans="2:10" ht="26.25" customHeight="1" thickBot="1" x14ac:dyDescent="0.3">
      <c r="B6" s="241"/>
      <c r="C6" s="242"/>
      <c r="D6" s="242"/>
      <c r="E6" s="242"/>
      <c r="F6" s="242"/>
      <c r="G6" s="242"/>
      <c r="H6" s="242"/>
      <c r="I6" s="242"/>
      <c r="J6" s="243"/>
    </row>
    <row r="7" spans="2:10" ht="15.75" thickBot="1" x14ac:dyDescent="0.3"/>
    <row r="8" spans="2:10" ht="19.5" thickBot="1" x14ac:dyDescent="0.35">
      <c r="B8" s="247" t="s">
        <v>201</v>
      </c>
      <c r="C8" s="248"/>
      <c r="D8" s="249"/>
      <c r="F8" s="247" t="s">
        <v>207</v>
      </c>
      <c r="G8" s="248"/>
      <c r="H8" s="249"/>
    </row>
    <row r="9" spans="2:10" ht="15.75" x14ac:dyDescent="0.25">
      <c r="B9" s="250" t="s">
        <v>202</v>
      </c>
      <c r="C9" s="251"/>
      <c r="D9" s="1" t="s">
        <v>203</v>
      </c>
      <c r="F9" s="256" t="s">
        <v>202</v>
      </c>
      <c r="G9" s="257"/>
      <c r="H9" s="1" t="s">
        <v>203</v>
      </c>
    </row>
    <row r="10" spans="2:10" ht="18.75" x14ac:dyDescent="0.3">
      <c r="B10" s="252" t="s">
        <v>204</v>
      </c>
      <c r="C10" s="253"/>
      <c r="D10" s="2">
        <v>0.3</v>
      </c>
      <c r="F10" s="252" t="s">
        <v>204</v>
      </c>
      <c r="G10" s="253"/>
      <c r="H10" s="2">
        <v>0.7</v>
      </c>
    </row>
    <row r="11" spans="2:10" ht="18.75" x14ac:dyDescent="0.3">
      <c r="B11" s="252" t="s">
        <v>205</v>
      </c>
      <c r="C11" s="253"/>
      <c r="D11" s="2">
        <v>0.18</v>
      </c>
      <c r="F11" s="252" t="s">
        <v>205</v>
      </c>
      <c r="G11" s="253"/>
      <c r="H11" s="2">
        <v>0.42</v>
      </c>
    </row>
    <row r="12" spans="2:10" ht="19.5" thickBot="1" x14ac:dyDescent="0.35">
      <c r="B12" s="254" t="s">
        <v>206</v>
      </c>
      <c r="C12" s="255"/>
      <c r="D12" s="3">
        <v>0.06</v>
      </c>
      <c r="F12" s="254" t="s">
        <v>206</v>
      </c>
      <c r="G12" s="255"/>
      <c r="H12" s="3">
        <v>0.14000000000000001</v>
      </c>
    </row>
    <row r="13" spans="2:10" ht="15.75" thickBot="1" x14ac:dyDescent="0.3"/>
    <row r="14" spans="2:10" x14ac:dyDescent="0.25">
      <c r="B14" s="258" t="s">
        <v>217</v>
      </c>
      <c r="C14" s="259"/>
      <c r="D14" s="259"/>
      <c r="E14" s="259"/>
      <c r="F14" s="259"/>
      <c r="G14" s="259"/>
      <c r="H14" s="259"/>
      <c r="I14" s="259"/>
      <c r="J14" s="260"/>
    </row>
    <row r="15" spans="2:10" x14ac:dyDescent="0.25">
      <c r="B15" s="261"/>
      <c r="C15" s="262"/>
      <c r="D15" s="262"/>
      <c r="E15" s="262"/>
      <c r="F15" s="262"/>
      <c r="G15" s="262"/>
      <c r="H15" s="262"/>
      <c r="I15" s="262"/>
      <c r="J15" s="263"/>
    </row>
    <row r="16" spans="2:10" x14ac:dyDescent="0.25">
      <c r="B16" s="261"/>
      <c r="C16" s="262"/>
      <c r="D16" s="262"/>
      <c r="E16" s="262"/>
      <c r="F16" s="262"/>
      <c r="G16" s="262"/>
      <c r="H16" s="262"/>
      <c r="I16" s="262"/>
      <c r="J16" s="263"/>
    </row>
    <row r="17" spans="2:10" x14ac:dyDescent="0.25">
      <c r="B17" s="261"/>
      <c r="C17" s="262"/>
      <c r="D17" s="262"/>
      <c r="E17" s="262"/>
      <c r="F17" s="262"/>
      <c r="G17" s="262"/>
      <c r="H17" s="262"/>
      <c r="I17" s="262"/>
      <c r="J17" s="263"/>
    </row>
    <row r="18" spans="2:10" x14ac:dyDescent="0.25">
      <c r="B18" s="261"/>
      <c r="C18" s="262"/>
      <c r="D18" s="262"/>
      <c r="E18" s="262"/>
      <c r="F18" s="262"/>
      <c r="G18" s="262"/>
      <c r="H18" s="262"/>
      <c r="I18" s="262"/>
      <c r="J18" s="263"/>
    </row>
    <row r="19" spans="2:10" ht="15.75" thickBot="1" x14ac:dyDescent="0.3">
      <c r="B19" s="264"/>
      <c r="C19" s="265"/>
      <c r="D19" s="265"/>
      <c r="E19" s="265"/>
      <c r="F19" s="265"/>
      <c r="G19" s="265"/>
      <c r="H19" s="265"/>
      <c r="I19" s="265"/>
      <c r="J19" s="266"/>
    </row>
    <row r="20" spans="2:10" ht="15.75" thickBot="1" x14ac:dyDescent="0.3"/>
    <row r="21" spans="2:10" ht="15.75" thickBot="1" x14ac:dyDescent="0.3">
      <c r="B21" s="276" t="s">
        <v>208</v>
      </c>
      <c r="C21" s="277"/>
      <c r="D21" s="277"/>
      <c r="E21" s="277"/>
      <c r="F21" s="277"/>
      <c r="G21" s="277"/>
      <c r="H21" s="278"/>
    </row>
    <row r="22" spans="2:10" ht="15.75" thickBot="1" x14ac:dyDescent="0.3">
      <c r="B22" s="4"/>
      <c r="C22" s="5"/>
      <c r="D22" s="5"/>
      <c r="E22" s="5"/>
      <c r="F22" s="5"/>
      <c r="G22" s="5"/>
      <c r="H22" s="6"/>
    </row>
    <row r="23" spans="2:10" ht="16.5" thickBot="1" x14ac:dyDescent="0.3">
      <c r="B23" s="273" t="s">
        <v>209</v>
      </c>
      <c r="C23" s="274"/>
      <c r="D23" s="275"/>
      <c r="E23" s="5"/>
      <c r="F23" s="273" t="s">
        <v>210</v>
      </c>
      <c r="G23" s="274"/>
      <c r="H23" s="275"/>
    </row>
    <row r="24" spans="2:10" ht="15.75" thickBot="1" x14ac:dyDescent="0.3">
      <c r="B24" s="267" t="s">
        <v>211</v>
      </c>
      <c r="C24" s="268"/>
      <c r="D24" s="269"/>
      <c r="E24" s="5"/>
      <c r="F24" s="267" t="s">
        <v>214</v>
      </c>
      <c r="G24" s="268"/>
      <c r="H24" s="269"/>
    </row>
    <row r="25" spans="2:10" ht="15.75" thickBot="1" x14ac:dyDescent="0.3">
      <c r="B25" s="267" t="s">
        <v>212</v>
      </c>
      <c r="C25" s="268"/>
      <c r="D25" s="269"/>
      <c r="E25" s="5"/>
      <c r="F25" s="267" t="s">
        <v>215</v>
      </c>
      <c r="G25" s="268"/>
      <c r="H25" s="269"/>
    </row>
    <row r="26" spans="2:10" ht="15.75" thickBot="1" x14ac:dyDescent="0.3">
      <c r="B26" s="270" t="s">
        <v>213</v>
      </c>
      <c r="C26" s="271"/>
      <c r="D26" s="272"/>
      <c r="E26" s="7"/>
      <c r="F26" s="270" t="s">
        <v>216</v>
      </c>
      <c r="G26" s="271"/>
      <c r="H26" s="272"/>
    </row>
  </sheetData>
  <sheetProtection password="D14F" sheet="1" objects="1" scenarios="1"/>
  <mergeCells count="22">
    <mergeCell ref="B14:J19"/>
    <mergeCell ref="B24:D24"/>
    <mergeCell ref="B25:D25"/>
    <mergeCell ref="B26:D26"/>
    <mergeCell ref="B23:D23"/>
    <mergeCell ref="F23:H23"/>
    <mergeCell ref="F24:H24"/>
    <mergeCell ref="F25:H25"/>
    <mergeCell ref="F26:H26"/>
    <mergeCell ref="B21:H21"/>
    <mergeCell ref="B10:C10"/>
    <mergeCell ref="B11:C11"/>
    <mergeCell ref="B12:C12"/>
    <mergeCell ref="F9:G9"/>
    <mergeCell ref="F10:G10"/>
    <mergeCell ref="F11:G11"/>
    <mergeCell ref="F12:G12"/>
    <mergeCell ref="B3:J6"/>
    <mergeCell ref="B1:J1"/>
    <mergeCell ref="B8:D8"/>
    <mergeCell ref="F8:H8"/>
    <mergeCell ref="B9:C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N23"/>
  <sheetViews>
    <sheetView workbookViewId="0">
      <selection activeCell="F20" sqref="F20"/>
    </sheetView>
  </sheetViews>
  <sheetFormatPr baseColWidth="10" defaultRowHeight="15" x14ac:dyDescent="0.25"/>
  <sheetData>
    <row r="3" spans="2:14" x14ac:dyDescent="0.25">
      <c r="B3" s="17"/>
      <c r="C3" s="17"/>
      <c r="D3" s="17"/>
      <c r="E3" s="17"/>
      <c r="F3" s="17"/>
      <c r="G3" s="17"/>
      <c r="H3" s="17"/>
      <c r="I3" s="17"/>
      <c r="J3" s="17"/>
      <c r="K3" s="17"/>
      <c r="L3" s="17"/>
      <c r="M3" s="17"/>
      <c r="N3" s="17"/>
    </row>
    <row r="4" spans="2:14" x14ac:dyDescent="0.25">
      <c r="B4" s="17"/>
      <c r="C4" s="17"/>
      <c r="D4" s="17"/>
      <c r="E4" s="17"/>
      <c r="F4" s="17"/>
      <c r="G4" s="17"/>
      <c r="H4" s="17"/>
      <c r="I4" s="17"/>
      <c r="J4" s="17"/>
      <c r="K4" s="17"/>
      <c r="L4" s="17"/>
      <c r="M4" s="17"/>
      <c r="N4" s="17"/>
    </row>
    <row r="5" spans="2:14" x14ac:dyDescent="0.25">
      <c r="B5" s="17"/>
      <c r="C5" s="17"/>
      <c r="D5" s="17"/>
      <c r="E5" s="17"/>
      <c r="F5" s="17"/>
      <c r="G5" s="17"/>
      <c r="H5" s="17"/>
      <c r="I5" s="17"/>
      <c r="J5" s="17"/>
      <c r="K5" s="17"/>
      <c r="L5" s="17"/>
      <c r="M5" s="17"/>
      <c r="N5" s="17"/>
    </row>
    <row r="6" spans="2:14" x14ac:dyDescent="0.25">
      <c r="B6" s="17"/>
      <c r="C6" s="17"/>
      <c r="D6" s="17"/>
      <c r="E6" s="17"/>
      <c r="F6" s="17"/>
      <c r="G6" s="17"/>
      <c r="H6" s="17"/>
      <c r="I6" s="17"/>
      <c r="J6" s="17"/>
      <c r="K6" s="17"/>
      <c r="L6" s="17"/>
      <c r="M6" s="17"/>
      <c r="N6" s="17"/>
    </row>
    <row r="7" spans="2:14" x14ac:dyDescent="0.25">
      <c r="B7" s="17"/>
      <c r="C7" s="17"/>
      <c r="D7" s="17"/>
      <c r="E7" s="17"/>
      <c r="F7" s="17"/>
      <c r="G7" s="17"/>
      <c r="H7" s="17"/>
      <c r="I7" s="17"/>
      <c r="J7" s="17"/>
      <c r="K7" s="17"/>
      <c r="L7" s="17"/>
      <c r="M7" s="17"/>
      <c r="N7" s="17"/>
    </row>
    <row r="8" spans="2:14" x14ac:dyDescent="0.25">
      <c r="B8" s="17"/>
      <c r="C8" s="17"/>
      <c r="D8" s="17"/>
      <c r="E8" s="17"/>
      <c r="F8" s="17"/>
      <c r="G8" s="17"/>
      <c r="H8" s="17"/>
      <c r="I8" s="17"/>
      <c r="J8" s="17"/>
      <c r="K8" s="17"/>
      <c r="L8" s="17"/>
      <c r="M8" s="17"/>
      <c r="N8" s="17"/>
    </row>
    <row r="9" spans="2:14" x14ac:dyDescent="0.25">
      <c r="B9" s="17"/>
      <c r="C9" s="17"/>
      <c r="D9" s="17"/>
      <c r="E9" s="17"/>
      <c r="F9" s="17"/>
      <c r="G9" s="17"/>
      <c r="H9" s="17"/>
      <c r="I9" s="17"/>
      <c r="J9" s="17"/>
      <c r="K9" s="17"/>
      <c r="L9" s="17"/>
      <c r="M9" s="17"/>
      <c r="N9" s="17"/>
    </row>
    <row r="10" spans="2:14" x14ac:dyDescent="0.25">
      <c r="B10" s="17"/>
      <c r="C10" s="17"/>
      <c r="D10" s="17"/>
      <c r="E10" s="17"/>
      <c r="F10" s="17"/>
      <c r="G10" s="17"/>
      <c r="H10" s="17"/>
      <c r="I10" s="17"/>
      <c r="J10" s="17"/>
      <c r="K10" s="17"/>
      <c r="L10" s="17"/>
      <c r="M10" s="17"/>
      <c r="N10" s="17"/>
    </row>
    <row r="11" spans="2:14" x14ac:dyDescent="0.25">
      <c r="B11" s="17"/>
      <c r="C11" s="17"/>
      <c r="D11" s="17"/>
      <c r="E11" s="17"/>
      <c r="F11" s="17"/>
      <c r="G11" s="17"/>
      <c r="H11" s="17"/>
      <c r="I11" s="17"/>
      <c r="J11" s="17"/>
      <c r="K11" s="17"/>
      <c r="L11" s="17"/>
      <c r="M11" s="17"/>
      <c r="N11" s="17"/>
    </row>
    <row r="12" spans="2:14" x14ac:dyDescent="0.25">
      <c r="B12" s="17"/>
      <c r="C12" s="17"/>
      <c r="D12" s="17"/>
      <c r="E12" s="17"/>
      <c r="F12" s="17"/>
      <c r="G12" s="17"/>
      <c r="H12" s="17"/>
      <c r="I12" s="17"/>
      <c r="J12" s="17"/>
      <c r="K12" s="17"/>
      <c r="L12" s="17"/>
      <c r="M12" s="17"/>
      <c r="N12" s="17"/>
    </row>
    <row r="13" spans="2:14" x14ac:dyDescent="0.25">
      <c r="B13" s="17"/>
      <c r="C13" s="17"/>
      <c r="D13" s="17"/>
      <c r="E13" s="17"/>
      <c r="F13" s="17"/>
      <c r="G13" s="17"/>
      <c r="H13" s="17"/>
      <c r="I13" s="17"/>
      <c r="J13" s="17"/>
      <c r="K13" s="17"/>
      <c r="L13" s="17"/>
      <c r="M13" s="17"/>
      <c r="N13" s="17"/>
    </row>
    <row r="14" spans="2:14" x14ac:dyDescent="0.25">
      <c r="B14" s="17"/>
      <c r="C14" s="17"/>
      <c r="D14" s="17"/>
      <c r="E14" s="17"/>
      <c r="F14" s="17"/>
      <c r="G14" s="17"/>
      <c r="H14" s="17"/>
      <c r="I14" s="17"/>
      <c r="J14" s="17"/>
      <c r="K14" s="17"/>
      <c r="L14" s="17"/>
      <c r="M14" s="17"/>
      <c r="N14" s="17"/>
    </row>
    <row r="15" spans="2:14" x14ac:dyDescent="0.25">
      <c r="B15" s="17"/>
      <c r="C15" s="17"/>
      <c r="D15" s="17"/>
      <c r="E15" s="17"/>
      <c r="F15" s="17"/>
      <c r="G15" s="17"/>
      <c r="H15" s="17"/>
      <c r="I15" s="17"/>
      <c r="J15" s="17"/>
      <c r="K15" s="17"/>
      <c r="L15" s="17"/>
      <c r="M15" s="17"/>
      <c r="N15" s="17"/>
    </row>
    <row r="16" spans="2:14" x14ac:dyDescent="0.25">
      <c r="B16" s="17"/>
      <c r="C16" s="17"/>
      <c r="D16" s="17"/>
      <c r="E16" s="17"/>
      <c r="F16" s="17"/>
      <c r="G16" s="17"/>
      <c r="H16" s="17"/>
      <c r="I16" s="17"/>
      <c r="J16" s="17"/>
      <c r="K16" s="17"/>
      <c r="L16" s="17"/>
      <c r="M16" s="17"/>
      <c r="N16" s="17"/>
    </row>
    <row r="17" spans="2:14" x14ac:dyDescent="0.25">
      <c r="B17" s="17"/>
      <c r="C17" s="17"/>
      <c r="D17" s="17"/>
      <c r="E17" s="17"/>
      <c r="F17" s="17"/>
      <c r="G17" s="17"/>
      <c r="H17" s="17"/>
      <c r="I17" s="17"/>
      <c r="J17" s="17"/>
      <c r="K17" s="17"/>
      <c r="L17" s="17"/>
      <c r="M17" s="17"/>
      <c r="N17" s="17"/>
    </row>
    <row r="18" spans="2:14" x14ac:dyDescent="0.25">
      <c r="B18" s="17"/>
      <c r="C18" s="17"/>
      <c r="D18" s="17"/>
      <c r="E18" s="17"/>
      <c r="F18" s="17"/>
      <c r="G18" s="17"/>
      <c r="H18" s="17"/>
      <c r="I18" s="17"/>
      <c r="J18" s="17"/>
      <c r="K18" s="17"/>
      <c r="L18" s="17"/>
      <c r="M18" s="17"/>
      <c r="N18" s="17"/>
    </row>
    <row r="19" spans="2:14" x14ac:dyDescent="0.25">
      <c r="B19" s="17"/>
      <c r="C19" s="17"/>
      <c r="D19" s="17"/>
      <c r="E19" s="17"/>
      <c r="F19" s="17"/>
      <c r="G19" s="17"/>
      <c r="H19" s="17"/>
      <c r="I19" s="17"/>
      <c r="J19" s="17"/>
      <c r="K19" s="17"/>
      <c r="L19" s="17"/>
      <c r="M19" s="17"/>
      <c r="N19" s="17"/>
    </row>
    <row r="20" spans="2:14" x14ac:dyDescent="0.25">
      <c r="B20" s="17"/>
      <c r="C20" s="17"/>
      <c r="D20" s="17"/>
      <c r="E20" s="17"/>
      <c r="F20" s="17"/>
      <c r="G20" s="17"/>
      <c r="H20" s="17"/>
      <c r="I20" s="17"/>
      <c r="J20" s="17"/>
      <c r="K20" s="17"/>
      <c r="L20" s="17"/>
      <c r="M20" s="17"/>
      <c r="N20" s="17"/>
    </row>
    <row r="21" spans="2:14" x14ac:dyDescent="0.25">
      <c r="B21" s="17"/>
      <c r="C21" s="17"/>
      <c r="D21" s="17"/>
      <c r="E21" s="17"/>
      <c r="F21" s="17"/>
      <c r="G21" s="17"/>
      <c r="H21" s="17"/>
      <c r="I21" s="17"/>
      <c r="J21" s="17"/>
      <c r="K21" s="17"/>
      <c r="L21" s="17"/>
      <c r="M21" s="17"/>
      <c r="N21" s="17"/>
    </row>
    <row r="22" spans="2:14" x14ac:dyDescent="0.25">
      <c r="B22" s="17"/>
      <c r="C22" s="17"/>
      <c r="D22" s="17"/>
      <c r="E22" s="17"/>
      <c r="F22" s="17"/>
      <c r="G22" s="17"/>
      <c r="H22" s="17"/>
      <c r="I22" s="17"/>
      <c r="J22" s="17"/>
      <c r="K22" s="17"/>
      <c r="L22" s="17"/>
      <c r="M22" s="17"/>
      <c r="N22" s="17"/>
    </row>
    <row r="23" spans="2:14" x14ac:dyDescent="0.25">
      <c r="B23" s="17"/>
      <c r="C23" s="17"/>
      <c r="D23" s="17"/>
      <c r="E23" s="17"/>
      <c r="F23" s="17"/>
      <c r="G23" s="17"/>
      <c r="H23" s="17"/>
      <c r="I23" s="17"/>
      <c r="J23" s="17"/>
      <c r="K23" s="17"/>
      <c r="L23" s="17"/>
      <c r="M23" s="17"/>
      <c r="N23" s="17"/>
    </row>
  </sheetData>
  <sheetProtection password="D14F" sheet="1" objects="1" scenarios="1"/>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C7"/>
  <sheetViews>
    <sheetView topLeftCell="C5" workbookViewId="0">
      <selection activeCell="C7" sqref="C7"/>
    </sheetView>
  </sheetViews>
  <sheetFormatPr baseColWidth="10" defaultRowHeight="15" x14ac:dyDescent="0.25"/>
  <cols>
    <col min="2" max="2" width="18.85546875" customWidth="1"/>
    <col min="3" max="3" width="125.5703125" customWidth="1"/>
  </cols>
  <sheetData>
    <row r="3" spans="1:3" ht="15.75" thickBot="1" x14ac:dyDescent="0.3"/>
    <row r="4" spans="1:3" ht="60" customHeight="1" thickBot="1" x14ac:dyDescent="0.3">
      <c r="A4" s="125" t="s">
        <v>230</v>
      </c>
      <c r="B4" s="127" t="s">
        <v>231</v>
      </c>
      <c r="C4" s="129" t="s">
        <v>239</v>
      </c>
    </row>
    <row r="5" spans="1:3" ht="60" customHeight="1" thickBot="1" x14ac:dyDescent="0.3">
      <c r="A5" s="125" t="s">
        <v>232</v>
      </c>
      <c r="B5" s="126" t="s">
        <v>233</v>
      </c>
      <c r="C5" s="129" t="s">
        <v>240</v>
      </c>
    </row>
    <row r="6" spans="1:3" ht="84.75" customHeight="1" thickBot="1" x14ac:dyDescent="0.3">
      <c r="A6" s="125" t="s">
        <v>234</v>
      </c>
      <c r="B6" s="126" t="s">
        <v>235</v>
      </c>
      <c r="C6" s="129" t="s">
        <v>238</v>
      </c>
    </row>
    <row r="7" spans="1:3" ht="116.25" customHeight="1" thickBot="1" x14ac:dyDescent="0.3">
      <c r="A7" s="125" t="s">
        <v>236</v>
      </c>
      <c r="B7" s="126" t="s">
        <v>237</v>
      </c>
      <c r="C7" s="128" t="s">
        <v>241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RESULTADO</vt:lpstr>
      <vt:lpstr>FORMATO 2022  OCI INFOTEP</vt:lpstr>
      <vt:lpstr>CONVENCIONES</vt:lpstr>
      <vt:lpstr>PARA PRESENTACION</vt:lpstr>
      <vt:lpstr>Hoja1</vt:lpstr>
      <vt:lpstr>FIJO1</vt:lpstr>
      <vt:lpstr>FIJO2</vt:lpstr>
      <vt:lpstr>FIJO3</vt:lpstr>
      <vt:lpstr>FIJO4</vt:lpstr>
      <vt:lpstr>FIJO5</vt:lpstr>
      <vt:lpstr>FIJO6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CONTROL INTERNO</cp:lastModifiedBy>
  <dcterms:created xsi:type="dcterms:W3CDTF">2018-12-05T21:17:32Z</dcterms:created>
  <dcterms:modified xsi:type="dcterms:W3CDTF">2023-02-25T15:41:23Z</dcterms:modified>
</cp:coreProperties>
</file>