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chartsheets/sheet1.xml" ContentType="application/vnd.openxmlformats-officedocument.spreadsheetml.chart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drawings/drawing2.xml" ContentType="application/vnd.openxmlformats-officedocument.drawing+xml"/>
  <Override PartName="/xl/charts/chart3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3.xml" ContentType="application/vnd.openxmlformats-officedocument.drawing+xml"/>
  <Override PartName="/xl/charts/chart4.xml" ContentType="application/vnd.openxmlformats-officedocument.drawingml.chart+xml"/>
  <Override PartName="/xl/drawings/drawing4.xml" ContentType="application/vnd.openxmlformats-officedocument.drawing+xml"/>
  <Override PartName="/xl/comments2.xml" ContentType="application/vnd.openxmlformats-officedocument.spreadsheetml.comments+xml"/>
  <Override PartName="/xl/charts/chart5.xml" ContentType="application/vnd.openxmlformats-officedocument.drawingml.chart+xml"/>
  <Override PartName="/xl/drawings/drawing5.xml" ContentType="application/vnd.openxmlformats-officedocument.drawing+xml"/>
  <Override PartName="/xl/comments3.xml" ContentType="application/vnd.openxmlformats-officedocument.spreadsheetml.comments+xml"/>
  <Override PartName="/xl/charts/chart6.xml" ContentType="application/vnd.openxmlformats-officedocument.drawingml.chart+xml"/>
  <Override PartName="/xl/drawings/drawing6.xml" ContentType="application/vnd.openxmlformats-officedocument.drawing+xml"/>
  <Override PartName="/xl/charts/chart7.xml" ContentType="application/vnd.openxmlformats-officedocument.drawingml.chart+xml"/>
  <Override PartName="/xl/drawings/drawing7.xml" ContentType="application/vnd.openxmlformats-officedocument.drawing+xml"/>
  <Override PartName="/xl/charts/chart8.xml" ContentType="application/vnd.openxmlformats-officedocument.drawingml.chart+xml"/>
  <Override PartName="/xl/charts/chart9.xml" ContentType="application/vnd.openxmlformats-officedocument.drawingml.chart+xml"/>
  <Override PartName="/xl/drawings/drawing8.xml" ContentType="application/vnd.openxmlformats-officedocument.drawing+xml"/>
  <Override PartName="/xl/charts/chart10.xml" ContentType="application/vnd.openxmlformats-officedocument.drawingml.chart+xml"/>
  <Override PartName="/xl/charts/chart11.xml" ContentType="application/vnd.openxmlformats-officedocument.drawingml.chart+xml"/>
  <Override PartName="/xl/drawings/drawing9.xml" ContentType="application/vnd.openxmlformats-officedocument.drawing+xml"/>
  <Override PartName="/xl/charts/chart12.xml" ContentType="application/vnd.openxmlformats-officedocument.drawingml.chart+xml"/>
  <Override PartName="/xl/charts/chart13.xml" ContentType="application/vnd.openxmlformats-officedocument.drawingml.chart+xml"/>
  <Override PartName="/xl/drawings/drawing10.xml" ContentType="application/vnd.openxmlformats-officedocument.drawing+xml"/>
  <Override PartName="/xl/charts/chart14.xml" ContentType="application/vnd.openxmlformats-officedocument.drawingml.chart+xml"/>
  <Override PartName="/xl/charts/chart15.xml" ContentType="application/vnd.openxmlformats-officedocument.drawingml.chart+xml"/>
  <Override PartName="/xl/drawings/drawing11.xml" ContentType="application/vnd.openxmlformats-officedocument.drawing+xml"/>
  <Override PartName="/xl/charts/chart16.xml" ContentType="application/vnd.openxmlformats-officedocument.drawingml.chart+xml"/>
  <Override PartName="/xl/drawings/drawing12.xml" ContentType="application/vnd.openxmlformats-officedocument.drawing+xml"/>
  <Override PartName="/xl/charts/chart17.xml" ContentType="application/vnd.openxmlformats-officedocument.drawingml.chart+xml"/>
  <Override PartName="/xl/drawings/drawing13.xml" ContentType="application/vnd.openxmlformats-officedocument.drawing+xml"/>
  <Override PartName="/xl/charts/chart18.xml" ContentType="application/vnd.openxmlformats-officedocument.drawingml.chart+xml"/>
  <Override PartName="/xl/charts/chart19.xml" ContentType="application/vnd.openxmlformats-officedocument.drawingml.chart+xml"/>
  <Override PartName="/xl/pivotTables/pivotTable1.xml" ContentType="application/vnd.openxmlformats-officedocument.spreadsheetml.pivotTable+xml"/>
  <Override PartName="/xl/drawings/drawing14.xml" ContentType="application/vnd.openxmlformats-officedocument.drawing+xml"/>
  <Override PartName="/xl/charts/chart20.xml" ContentType="application/vnd.openxmlformats-officedocument.drawingml.chart+xml"/>
  <Override PartName="/xl/charts/chart21.xml" ContentType="application/vnd.openxmlformats-officedocument.drawingml.chart+xml"/>
  <Override PartName="/xl/drawings/drawing15.xml" ContentType="application/vnd.openxmlformats-officedocument.drawing+xml"/>
  <Override PartName="/xl/charts/chart22.xml" ContentType="application/vnd.openxmlformats-officedocument.drawingml.chart+xml"/>
  <Override PartName="/xl/charts/chart23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57"/>
  <workbookPr hidePivotFieldList="1"/>
  <mc:AlternateContent xmlns:mc="http://schemas.openxmlformats.org/markup-compatibility/2006">
    <mc:Choice Requires="x15">
      <x15ac:absPath xmlns:x15ac="http://schemas.microsoft.com/office/spreadsheetml/2010/11/ac" url="C:\Users\ldavis\Documents\PLANEACION 2023-2027\2025\PROYECTO DE INVERSIÓN 2025\INFORME DE EJECUCION CONSEJO DIRECTIVO\"/>
    </mc:Choice>
  </mc:AlternateContent>
  <xr:revisionPtr revIDLastSave="0" documentId="13_ncr:1_{FDC42841-1888-422C-8E64-64B89BD7A001}" xr6:coauthVersionLast="36" xr6:coauthVersionMax="36" xr10:uidLastSave="{00000000-0000-0000-0000-000000000000}"/>
  <bookViews>
    <workbookView xWindow="0" yWindow="0" windowWidth="12435" windowHeight="10575" tabRatio="945" activeTab="3" xr2:uid="{00000000-000D-0000-FFFF-FFFF00000000}"/>
  </bookViews>
  <sheets>
    <sheet name="EJE INGRESOS" sheetId="15" r:id="rId1"/>
    <sheet name="Gráfico1" sheetId="17" state="hidden" r:id="rId2"/>
    <sheet name="EJEC INGRE 3-4" sheetId="16" r:id="rId3"/>
    <sheet name="EJE DE FUNCIONAMIENTO E INVERSI" sheetId="1" r:id="rId4"/>
    <sheet name="EJECUCIÓN DE GASTOS" sheetId="4" r:id="rId5"/>
    <sheet name="COMP. HIST. C.I. diap 3" sheetId="2" state="hidden" r:id="rId6"/>
    <sheet name="tendencia GP diap 4-5" sheetId="5" r:id="rId7"/>
    <sheet name="tendencia GG diap 6-7" sheetId="6" r:id="rId8"/>
    <sheet name="tendencia TRANSF diap 8-9" sheetId="7" state="hidden" r:id="rId9"/>
    <sheet name="tendencia DEUDA diap 10-11" sheetId="8" state="hidden" r:id="rId10"/>
    <sheet name="Proyectos de Inversion diap 12" sheetId="9" r:id="rId11"/>
    <sheet name="Proyectos Inv. Lienal diap 13" sheetId="10" r:id="rId12"/>
    <sheet name="EJECUCION INVERSION diap 14-17" sheetId="11" r:id="rId13"/>
    <sheet name="Reservas diap 18-19 " sheetId="12" state="hidden" r:id="rId14"/>
    <sheet name="Ejecución ingresos diap 20-21" sheetId="14" state="hidden" r:id="rId15"/>
  </sheets>
  <calcPr calcId="191029"/>
  <pivotCaches>
    <pivotCache cacheId="0" r:id="rId16"/>
  </pivotCaches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7" i="1" l="1"/>
  <c r="H7" i="1"/>
  <c r="D13" i="10" l="1"/>
  <c r="I5" i="11" l="1"/>
  <c r="H5" i="11"/>
  <c r="F5" i="11" l="1"/>
  <c r="G5" i="11" l="1"/>
  <c r="K5" i="11" s="1"/>
  <c r="D5" i="11"/>
  <c r="B18" i="10"/>
  <c r="D4" i="9"/>
  <c r="B17" i="6"/>
  <c r="B17" i="5"/>
  <c r="F4" i="9" l="1"/>
  <c r="I8" i="11" l="1"/>
  <c r="B16" i="6" l="1"/>
  <c r="F7" i="1" l="1"/>
  <c r="B15" i="5" l="1"/>
  <c r="F7" i="4" l="1"/>
  <c r="F6" i="4"/>
  <c r="F5" i="4"/>
  <c r="E5" i="1" l="1"/>
  <c r="C4" i="16" l="1"/>
  <c r="B7" i="5" l="1"/>
  <c r="B7" i="1" l="1"/>
  <c r="C7" i="1"/>
  <c r="D6" i="16"/>
  <c r="K6" i="11" l="1"/>
  <c r="L6" i="11"/>
  <c r="M6" i="11"/>
  <c r="K7" i="11"/>
  <c r="L7" i="11"/>
  <c r="M7" i="11"/>
  <c r="D6" i="6"/>
  <c r="B10" i="10"/>
  <c r="B17" i="10"/>
  <c r="B16" i="10"/>
  <c r="B15" i="10"/>
  <c r="B9" i="10"/>
  <c r="B8" i="10"/>
  <c r="B11" i="10"/>
  <c r="B12" i="10"/>
  <c r="B13" i="10"/>
  <c r="B14" i="5"/>
  <c r="B12" i="5"/>
  <c r="B13" i="5"/>
  <c r="B16" i="5"/>
  <c r="L5" i="11" l="1"/>
  <c r="F8" i="11"/>
  <c r="M5" i="11"/>
  <c r="B14" i="10"/>
  <c r="B10" i="5"/>
  <c r="B11" i="5"/>
  <c r="G8" i="11" l="1"/>
  <c r="B8" i="5" l="1"/>
  <c r="E6" i="1" l="1"/>
  <c r="K5" i="1" l="1"/>
  <c r="J5" i="1"/>
  <c r="L5" i="1"/>
  <c r="L6" i="1"/>
  <c r="K6" i="1"/>
  <c r="J6" i="1"/>
  <c r="E11" i="4"/>
  <c r="F8" i="4"/>
  <c r="L8" i="4" s="1"/>
  <c r="D7" i="1"/>
  <c r="E10" i="15"/>
  <c r="D10" i="15"/>
  <c r="F9" i="15"/>
  <c r="F7" i="15"/>
  <c r="F8" i="15"/>
  <c r="K7" i="4" l="1"/>
  <c r="M7" i="4"/>
  <c r="L7" i="4"/>
  <c r="L6" i="4"/>
  <c r="K6" i="4"/>
  <c r="M6" i="4"/>
  <c r="L5" i="4"/>
  <c r="M5" i="4"/>
  <c r="K5" i="4"/>
  <c r="F10" i="15"/>
  <c r="I7" i="15" s="1"/>
  <c r="M8" i="4"/>
  <c r="K8" i="4"/>
  <c r="E7" i="1"/>
  <c r="I8" i="15" l="1"/>
  <c r="G7" i="15"/>
  <c r="G8" i="15"/>
  <c r="C10" i="15"/>
  <c r="G9" i="15" l="1"/>
  <c r="D9" i="4" l="1"/>
  <c r="D11" i="4" s="1"/>
  <c r="D18" i="10" l="1"/>
  <c r="D7" i="10"/>
  <c r="E4" i="11"/>
  <c r="G9" i="4" l="1"/>
  <c r="G11" i="4" l="1"/>
  <c r="K10" i="4" l="1"/>
  <c r="L10" i="4"/>
  <c r="M10" i="4"/>
  <c r="F9" i="4" l="1"/>
  <c r="K9" i="4" s="1"/>
  <c r="F11" i="4" l="1"/>
  <c r="I9" i="15"/>
  <c r="C4" i="9"/>
  <c r="C9" i="4"/>
  <c r="K11" i="4" l="1"/>
  <c r="I10" i="15"/>
  <c r="C11" i="4"/>
  <c r="H8" i="11" l="1"/>
  <c r="E16" i="10" l="1"/>
  <c r="D8" i="11"/>
  <c r="K8" i="11" s="1"/>
  <c r="L8" i="11" l="1"/>
  <c r="M8" i="11"/>
  <c r="B7" i="16" l="1"/>
  <c r="B12" i="16" s="1"/>
  <c r="D8" i="10" l="1"/>
  <c r="I9" i="4"/>
  <c r="M9" i="4" s="1"/>
  <c r="H9" i="4"/>
  <c r="L9" i="4" s="1"/>
  <c r="H11" i="4" l="1"/>
  <c r="E15" i="10"/>
  <c r="E17" i="10"/>
  <c r="E18" i="10"/>
  <c r="E15" i="6"/>
  <c r="B15" i="6"/>
  <c r="B14" i="6"/>
  <c r="B13" i="6"/>
  <c r="B12" i="6"/>
  <c r="B9" i="5"/>
  <c r="C35" i="15"/>
  <c r="C34" i="15"/>
  <c r="G34" i="15" s="1"/>
  <c r="C33" i="15"/>
  <c r="G33" i="15" s="1"/>
  <c r="D4" i="16" l="1"/>
  <c r="C7" i="16"/>
  <c r="B13" i="16" s="1"/>
  <c r="B14" i="16" s="1"/>
  <c r="E14" i="6"/>
  <c r="E17" i="6"/>
  <c r="E16" i="6"/>
  <c r="D6" i="5"/>
  <c r="E17" i="5"/>
  <c r="E16" i="5"/>
  <c r="E15" i="5"/>
  <c r="E14" i="5"/>
  <c r="E7" i="10"/>
  <c r="G35" i="15"/>
  <c r="C36" i="15"/>
  <c r="H10" i="15"/>
  <c r="C23" i="14"/>
  <c r="B23" i="14"/>
  <c r="F16" i="14"/>
  <c r="G16" i="14" s="1"/>
  <c r="E16" i="14"/>
  <c r="C16" i="14"/>
  <c r="B16" i="14"/>
  <c r="G15" i="14"/>
  <c r="G14" i="14"/>
  <c r="G13" i="14"/>
  <c r="G12" i="14"/>
  <c r="G11" i="14"/>
  <c r="G7" i="14"/>
  <c r="G6" i="14"/>
  <c r="G5" i="14"/>
  <c r="G4" i="14"/>
  <c r="B27" i="12"/>
  <c r="E33" i="12" s="1"/>
  <c r="A31" i="12"/>
  <c r="E27" i="12"/>
  <c r="D27" i="12"/>
  <c r="C27" i="12"/>
  <c r="B10" i="8"/>
  <c r="B11" i="8" s="1"/>
  <c r="B7" i="7"/>
  <c r="B8" i="7" s="1"/>
  <c r="B9" i="7" s="1"/>
  <c r="B10" i="7" s="1"/>
  <c r="B11" i="6"/>
  <c r="B10" i="6"/>
  <c r="B9" i="6"/>
  <c r="B8" i="6"/>
  <c r="B7" i="6"/>
  <c r="I11" i="4"/>
  <c r="M11" i="4" s="1"/>
  <c r="L11" i="4"/>
  <c r="L7" i="1"/>
  <c r="J7" i="1"/>
  <c r="D8" i="2"/>
  <c r="D7" i="2"/>
  <c r="D6" i="2"/>
  <c r="D5" i="2"/>
  <c r="D37" i="12"/>
  <c r="B41" i="12"/>
  <c r="B42" i="12" s="1"/>
  <c r="B43" i="12" s="1"/>
  <c r="B44" i="12" s="1"/>
  <c r="K7" i="1" l="1"/>
  <c r="D16" i="14"/>
  <c r="D7" i="16"/>
  <c r="D9" i="10"/>
  <c r="D15" i="10"/>
  <c r="D11" i="10"/>
  <c r="E9" i="10"/>
  <c r="E11" i="10"/>
  <c r="E13" i="10"/>
  <c r="D16" i="10"/>
  <c r="D10" i="10"/>
  <c r="D12" i="10"/>
  <c r="D14" i="10"/>
  <c r="D17" i="10"/>
  <c r="E8" i="10"/>
  <c r="E10" i="10"/>
  <c r="E12" i="10"/>
  <c r="E14" i="10"/>
  <c r="D12" i="5"/>
  <c r="G36" i="15"/>
  <c r="G10" i="15"/>
  <c r="B11" i="7"/>
  <c r="B12" i="8"/>
  <c r="E36" i="12"/>
  <c r="D40" i="12"/>
  <c r="D33" i="12"/>
  <c r="D35" i="12"/>
  <c r="E44" i="12"/>
  <c r="D43" i="12"/>
  <c r="D41" i="12"/>
  <c r="D38" i="12"/>
  <c r="E42" i="12"/>
  <c r="E43" i="12"/>
  <c r="D36" i="12"/>
  <c r="E38" i="12"/>
  <c r="E39" i="12"/>
  <c r="E37" i="12"/>
  <c r="D44" i="12"/>
  <c r="D42" i="12"/>
  <c r="D39" i="12"/>
  <c r="D34" i="12"/>
  <c r="E40" i="12"/>
  <c r="E34" i="12"/>
  <c r="E35" i="12"/>
  <c r="E41" i="12"/>
  <c r="D9" i="5" l="1"/>
  <c r="D8" i="5"/>
  <c r="D10" i="5"/>
  <c r="D11" i="5"/>
  <c r="E8" i="5"/>
  <c r="D15" i="5"/>
  <c r="E9" i="5"/>
  <c r="D14" i="5"/>
  <c r="E10" i="5"/>
  <c r="E6" i="5"/>
  <c r="E11" i="5"/>
  <c r="D16" i="5"/>
  <c r="D17" i="5"/>
  <c r="E7" i="5"/>
  <c r="D7" i="5"/>
  <c r="E13" i="5"/>
  <c r="E12" i="5"/>
  <c r="D13" i="5"/>
  <c r="B12" i="7"/>
  <c r="B13" i="8"/>
  <c r="B13" i="7" l="1"/>
  <c r="B14" i="8"/>
  <c r="E7" i="6"/>
  <c r="D13" i="6"/>
  <c r="E12" i="6"/>
  <c r="E6" i="6"/>
  <c r="D9" i="6"/>
  <c r="E13" i="6"/>
  <c r="E8" i="6"/>
  <c r="E10" i="6"/>
  <c r="D11" i="6"/>
  <c r="E9" i="6"/>
  <c r="E11" i="6"/>
  <c r="D17" i="6"/>
  <c r="D8" i="6"/>
  <c r="D14" i="6"/>
  <c r="D7" i="6"/>
  <c r="D10" i="6"/>
  <c r="D15" i="6"/>
  <c r="D12" i="6"/>
  <c r="D16" i="6"/>
  <c r="B15" i="8" l="1"/>
  <c r="B14" i="7"/>
  <c r="B15" i="7" l="1"/>
  <c r="B16" i="8"/>
  <c r="B17" i="8" l="1"/>
  <c r="B16" i="7"/>
  <c r="B17" i="7" l="1"/>
  <c r="B18" i="8"/>
  <c r="D17" i="8"/>
  <c r="E10" i="8" l="1"/>
  <c r="E9" i="8"/>
  <c r="E11" i="8"/>
  <c r="D18" i="8"/>
  <c r="D9" i="8"/>
  <c r="E7" i="8"/>
  <c r="E8" i="8"/>
  <c r="E12" i="8"/>
  <c r="D7" i="8"/>
  <c r="E14" i="8"/>
  <c r="E13" i="8"/>
  <c r="D8" i="8"/>
  <c r="D10" i="8"/>
  <c r="D11" i="8"/>
  <c r="D12" i="8"/>
  <c r="D13" i="8"/>
  <c r="D14" i="8"/>
  <c r="D15" i="8"/>
  <c r="D16" i="8"/>
  <c r="E7" i="7"/>
  <c r="E11" i="7"/>
  <c r="D17" i="7"/>
  <c r="E8" i="7"/>
  <c r="E12" i="7"/>
  <c r="D7" i="7"/>
  <c r="E9" i="7"/>
  <c r="E13" i="7"/>
  <c r="E6" i="7"/>
  <c r="D8" i="7"/>
  <c r="E10" i="7"/>
  <c r="D6" i="7"/>
  <c r="D9" i="7"/>
  <c r="D10" i="7"/>
  <c r="D11" i="7"/>
  <c r="D12" i="7"/>
  <c r="D13" i="7"/>
  <c r="D14" i="7"/>
  <c r="D15" i="7"/>
  <c r="D16" i="7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PRESUPUESTO</author>
    <author>CONTABILIDAD</author>
  </authors>
  <commentList>
    <comment ref="F8" authorId="0" shapeId="0" xr:uid="{00000000-0006-0000-0000-000001000000}">
      <text>
        <r>
          <rPr>
            <b/>
            <sz val="9"/>
            <color indexed="81"/>
            <rFont val="Tahoma"/>
            <family val="2"/>
          </rPr>
          <t>PRESUPUESTO:</t>
        </r>
        <r>
          <rPr>
            <sz val="9"/>
            <color indexed="81"/>
            <rFont val="Tahoma"/>
            <family val="2"/>
          </rPr>
          <t xml:space="preserve">
TENEMOS BLOQUEADO </t>
        </r>
        <r>
          <rPr>
            <b/>
            <sz val="9"/>
            <color indexed="81"/>
            <rFont val="Tahoma"/>
            <family val="2"/>
          </rPr>
          <t>$2,053,067,118.00</t>
        </r>
        <r>
          <rPr>
            <sz val="9"/>
            <color indexed="81"/>
            <rFont val="Tahoma"/>
            <family val="2"/>
          </rPr>
          <t xml:space="preserve">., EN OTRAS  TRANSFERENCIAS-PREVIO CONCEPTO DGPPN. </t>
        </r>
      </text>
    </comment>
    <comment ref="G36" authorId="1" shapeId="0" xr:uid="{00000000-0006-0000-0000-000002000000}">
      <text>
        <r>
          <rPr>
            <b/>
            <sz val="9"/>
            <color indexed="81"/>
            <rFont val="Tahoma"/>
            <family val="2"/>
          </rPr>
          <t>CONTABILIDAD: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CONTABILIDAD</author>
  </authors>
  <commentList>
    <comment ref="J7" authorId="0" shapeId="0" xr:uid="{00000000-0006-0000-0300-000001000000}">
      <text>
        <r>
          <rPr>
            <b/>
            <sz val="9"/>
            <color indexed="81"/>
            <rFont val="Tahoma"/>
            <family val="2"/>
          </rPr>
          <t>CONTABILIDAD: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CONTABILIDAD</author>
  </authors>
  <commentList>
    <comment ref="B7" authorId="0" shapeId="0" xr:uid="{00000000-0006-0000-0400-000001000000}">
      <text>
        <r>
          <rPr>
            <b/>
            <sz val="9"/>
            <color indexed="81"/>
            <rFont val="Tahoma"/>
            <family val="2"/>
          </rPr>
          <t>CONTABILIDAD:</t>
        </r>
        <r>
          <rPr>
            <sz val="9"/>
            <color indexed="81"/>
            <rFont val="Tahoma"/>
            <family val="2"/>
          </rPr>
          <t xml:space="preserve">
*Cuota de Auditaje
*Bienestar Universitario (Ley 30 de 1992)
*Sentencias y Conciliaciones.</t>
        </r>
      </text>
    </comment>
  </commentList>
</comments>
</file>

<file path=xl/sharedStrings.xml><?xml version="1.0" encoding="utf-8"?>
<sst xmlns="http://schemas.openxmlformats.org/spreadsheetml/2006/main" count="283" uniqueCount="131">
  <si>
    <t>APROPIADO</t>
  </si>
  <si>
    <t>EJECUTADO</t>
  </si>
  <si>
    <t>% EJEC</t>
  </si>
  <si>
    <t>MES</t>
  </si>
  <si>
    <t>ESPERADO</t>
  </si>
  <si>
    <t>EJECUCION</t>
  </si>
  <si>
    <t>ENE</t>
  </si>
  <si>
    <t>FEB</t>
  </si>
  <si>
    <t>MAR</t>
  </si>
  <si>
    <t>ABR</t>
  </si>
  <si>
    <t>MAY</t>
  </si>
  <si>
    <t>JUN</t>
  </si>
  <si>
    <t>JUL</t>
  </si>
  <si>
    <t>AGO</t>
  </si>
  <si>
    <t>SEP</t>
  </si>
  <si>
    <t>OCT</t>
  </si>
  <si>
    <t>NOV</t>
  </si>
  <si>
    <t>DIC</t>
  </si>
  <si>
    <t>AÑO</t>
  </si>
  <si>
    <t>COMPORTAMIENTO HISTORICO DE CONTRATOS INTERADMINISTRATIVOS 
2012-2015</t>
  </si>
  <si>
    <t>TIPO</t>
  </si>
  <si>
    <t>APROPIACION VIGENCIA</t>
  </si>
  <si>
    <t>COMPROMISO</t>
  </si>
  <si>
    <t>OBLIGACION</t>
  </si>
  <si>
    <t>PAGO</t>
  </si>
  <si>
    <t>FUNCIONAMIENTO</t>
  </si>
  <si>
    <t>DEUDA</t>
  </si>
  <si>
    <t>INVERSION</t>
  </si>
  <si>
    <t>%COM</t>
  </si>
  <si>
    <t>%OBL</t>
  </si>
  <si>
    <t>%PAG</t>
  </si>
  <si>
    <t>GASTOS DE PERSONAL</t>
  </si>
  <si>
    <t>EJECUCIÓN</t>
  </si>
  <si>
    <t>EJECUCIÓN PRESUPUESTAL
TRANSFERENCIA
A AGOSTO 31 DE 2015</t>
  </si>
  <si>
    <t>EJECUCIÓN PRESUPUESTAL 
SERVICIO DE LA DEUDA
A AGOSTO 31 DE 2015</t>
  </si>
  <si>
    <t>Aprop. Inicial</t>
  </si>
  <si>
    <t>Aprop. Def.</t>
  </si>
  <si>
    <t>Ejecución</t>
  </si>
  <si>
    <t>% Ejec.</t>
  </si>
  <si>
    <t>COMPROMETIDO</t>
  </si>
  <si>
    <t>REAL</t>
  </si>
  <si>
    <t>APR</t>
  </si>
  <si>
    <t>EJECUCION PRESUPUESTAL DE  INVERSIÓN</t>
  </si>
  <si>
    <t>%VIG</t>
  </si>
  <si>
    <t>Datos</t>
  </si>
  <si>
    <t>RUBRO</t>
  </si>
  <si>
    <t>Suma de DISPONIBILIDAD</t>
  </si>
  <si>
    <t>Suma de COMPROMETIDO</t>
  </si>
  <si>
    <t>Suma de OBLIGACIÓN</t>
  </si>
  <si>
    <t>Suma de TOTAL PAGO</t>
  </si>
  <si>
    <t>Suma de % EJECUCION</t>
  </si>
  <si>
    <t>FIAC MPIO</t>
  </si>
  <si>
    <t>INFRAESTRUCTURA CREE</t>
  </si>
  <si>
    <t>INFRAESTRUCTURA IUPB</t>
  </si>
  <si>
    <t>INFRAESTRUCTURA IUPB AM</t>
  </si>
  <si>
    <t>INFRAESTRUCTURA IUPB RP</t>
  </si>
  <si>
    <t>INVESTIGACION Y MODERNIZAC</t>
  </si>
  <si>
    <t xml:space="preserve">PLATAFORMA TECNOLOGICA </t>
  </si>
  <si>
    <t>PLATAFORMA TECNOLOGICA RP</t>
  </si>
  <si>
    <t>Total general</t>
  </si>
  <si>
    <t>EJECUCIÓN PRESUPUESTAL
RESERVAS PRESUPUESTALES
A AGOSTO 31 DE 2015</t>
  </si>
  <si>
    <t>DISPONIBILIDAD</t>
  </si>
  <si>
    <t>OBLIGACIÓN</t>
  </si>
  <si>
    <t>TOTAL PAGO</t>
  </si>
  <si>
    <t>% EJECUCIÓN</t>
  </si>
  <si>
    <t>EJECUCIÓN PRESUPUESTAL 
DE INGRESOS
A AGOSTO 31 DE 2015</t>
  </si>
  <si>
    <t>Concepto</t>
  </si>
  <si>
    <t>Diciembre 2014</t>
  </si>
  <si>
    <t>Agosto 2015</t>
  </si>
  <si>
    <t>Presupuesto Definitivo</t>
  </si>
  <si>
    <t>Recaudo Acumulado</t>
  </si>
  <si>
    <t>% de Ejecución</t>
  </si>
  <si>
    <t>CONCEPTO</t>
  </si>
  <si>
    <t>Definitivo</t>
  </si>
  <si>
    <t>Recaudo</t>
  </si>
  <si>
    <t>Venta de Servicios Educativos</t>
  </si>
  <si>
    <t>Arrendamiento de Bienes Inmuebles</t>
  </si>
  <si>
    <t>Transf  Funcionamiento Nación</t>
  </si>
  <si>
    <t>Transf Inversión Mpio</t>
  </si>
  <si>
    <t>Transf Inversión Nación - CREE</t>
  </si>
  <si>
    <t>Transf Inversión MEN</t>
  </si>
  <si>
    <t>Transf Funcionamiento - Sapiencia</t>
  </si>
  <si>
    <t>Transf Inversión - Sapiencia</t>
  </si>
  <si>
    <t>IVA pagado por adquisición de bienes y servicios gravados</t>
  </si>
  <si>
    <t>Rendimientos Financieros</t>
  </si>
  <si>
    <t>Excedentes Financieros</t>
  </si>
  <si>
    <t>Recursos del Balance</t>
  </si>
  <si>
    <t>TOTALES</t>
  </si>
  <si>
    <t>EJECUCIÓN PRESUPUESTAL DE INGRESOS
DICIEMBRE 2014 - AGOSTO 2015</t>
  </si>
  <si>
    <t>TOTAL</t>
  </si>
  <si>
    <t>RESUMEN DE INGRESOS</t>
  </si>
  <si>
    <t>RECAUDO ACUMULADO (mes)</t>
  </si>
  <si>
    <t>INGRESOS PROPIOS</t>
  </si>
  <si>
    <t>APORTES</t>
  </si>
  <si>
    <t>RECURSOS DE CAPITAL</t>
  </si>
  <si>
    <t>PARTICIPACION EN EL PRESUPUESTO FINAL (%)</t>
  </si>
  <si>
    <t>PARTICIACION EN EL RECAUDO A (mes) (%)</t>
  </si>
  <si>
    <t>Presupuesto Definitivo       Diciembre 2015</t>
  </si>
  <si>
    <t>Recaudos Acumulados 2015</t>
  </si>
  <si>
    <t>Presupuesto Definitivo       Febrero 2016</t>
  </si>
  <si>
    <t>Recaudos Acumulados Febrero 2016</t>
  </si>
  <si>
    <t>EJECUCION PRESUPUESTAL DE INGRESOS</t>
  </si>
  <si>
    <t>PORCENTANJE EJECUTADO</t>
  </si>
  <si>
    <t xml:space="preserve">EJECUCION PRESUPUESTAL DE GASTOS  </t>
  </si>
  <si>
    <t>EJECUCION PRESUPUESTAL DE GASTOS  DE FUNCIONAMIENTO E INVERSIÓN</t>
  </si>
  <si>
    <t>APORTES NACIÓN</t>
  </si>
  <si>
    <t>CONCEPTO
(1)</t>
  </si>
  <si>
    <t>% de Ejecución 
(4)</t>
  </si>
  <si>
    <r>
      <t xml:space="preserve">EJECUCIÓN PRESUPUESTAL 
DE INGRESOS
</t>
    </r>
    <r>
      <rPr>
        <b/>
        <sz val="10"/>
        <color rgb="FFFF0000"/>
        <rFont val="Arial"/>
        <family val="2"/>
      </rPr>
      <t>(PERIODO REPORTADO)</t>
    </r>
  </si>
  <si>
    <r>
      <t xml:space="preserve">Recaudo Acumulado </t>
    </r>
    <r>
      <rPr>
        <sz val="10"/>
        <color rgb="FFFF0000"/>
        <rFont val="Arial"/>
        <family val="2"/>
      </rPr>
      <t>(PERIODO REPORTADO)</t>
    </r>
  </si>
  <si>
    <t>CÓDIGO</t>
  </si>
  <si>
    <t>TRANSFERENCIAS CORRIENTES</t>
  </si>
  <si>
    <t>ADQUISICIÓN BIENES Y SERVICIOS</t>
  </si>
  <si>
    <t>APROPIACION INICIAL</t>
  </si>
  <si>
    <t>APROPIACIÓN VIGENCIA</t>
  </si>
  <si>
    <t>COMPOSICION DEL PRESUPUESTO DE INGRESOS</t>
  </si>
  <si>
    <t>GASTOS POR TRIBUTOS, MULTAS SANCIONES E INTRESES DE MORA</t>
  </si>
  <si>
    <t>REDUCCIÓN EN TRASLADOS Y LEVANTAMIENTOS</t>
  </si>
  <si>
    <r>
      <t xml:space="preserve">Recaudos Acumulados </t>
    </r>
    <r>
      <rPr>
        <b/>
        <sz val="10"/>
        <color rgb="FFFF0000"/>
        <rFont val="Arial"/>
        <family val="2"/>
      </rPr>
      <t>(PERIODO)</t>
    </r>
    <r>
      <rPr>
        <b/>
        <sz val="10"/>
        <rFont val="Arial"/>
        <family val="2"/>
      </rPr>
      <t xml:space="preserve"> 2023
(3)</t>
    </r>
  </si>
  <si>
    <t>ADICIÓN SEG RESOLUCION(MINEDUCACIÓN) Y ACUERDOS</t>
  </si>
  <si>
    <t>ADICIÓN</t>
  </si>
  <si>
    <t>REDUCIÓN</t>
  </si>
  <si>
    <t>2. SEGURIDAD HUMANA Y JUSTICIA SOCIAL / K. EDUCACIÓN SUPERIOR COMO UN DERECHO</t>
  </si>
  <si>
    <t>C-2202-0700-8 20203K</t>
  </si>
  <si>
    <t>EJECUCIÓN PRESUPUESTAL DE INGRESOS RECURSO PROPIOS
ENERO 2024 - DICIEMBRE 31   2025.</t>
  </si>
  <si>
    <t xml:space="preserve">Presupuesto Definitivo 2025 (2)
</t>
  </si>
  <si>
    <t>CON CORTE SEPTIEMBRE 30  DE 2025</t>
  </si>
  <si>
    <t>EJECUCIÓN PRESUPUESTAL 
GASTOS DE PERSONAL 
CON CORTE SEPTIEMBRE 30  DE 2025</t>
  </si>
  <si>
    <t>EJECUCIÓN PRESUPUESTAL
ADQUISICIÓN BIENES Y SERVICIOS
CON CORTE SEPTIEMBRE 30  DE 2025</t>
  </si>
  <si>
    <t>Ejecución Presupuestal - Proyectos de Inversión
CON CORTE SEPTIEMBRE 30  DE 2025</t>
  </si>
  <si>
    <t>EJECUCIÓN PRESUPUESTAL 
PROYECTOS DE INVERSIÓN
CON CORTE SEPTIEMBRE 30  DE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</si>
</sst>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0">
    <numFmt numFmtId="42" formatCode="_-&quot;$&quot;\ * #,##0_-;\-&quot;$&quot;\ * #,##0_-;_-&quot;$&quot;\ * &quot;-&quot;_-;_-@_-"/>
    <numFmt numFmtId="41" formatCode="_-* #,##0_-;\-* #,##0_-;_-* &quot;-&quot;_-;_-@_-"/>
    <numFmt numFmtId="44" formatCode="_-&quot;$&quot;\ * #,##0.00_-;\-&quot;$&quot;\ * #,##0.00_-;_-&quot;$&quot;\ * &quot;-&quot;??_-;_-@_-"/>
    <numFmt numFmtId="43" formatCode="_-* #,##0.00_-;\-* #,##0.00_-;_-* &quot;-&quot;??_-;_-@_-"/>
    <numFmt numFmtId="164" formatCode="_(&quot;$&quot;\ * #,##0_);_(&quot;$&quot;\ * \(#,##0\);_(&quot;$&quot;\ * &quot;-&quot;_);_(@_)"/>
    <numFmt numFmtId="165" formatCode="_(* #,##0.00_);_(* \(#,##0.00\);_(* &quot;-&quot;??_);_(@_)"/>
    <numFmt numFmtId="166" formatCode="0.0%"/>
    <numFmt numFmtId="167" formatCode="_-* #,##0_-;\-* #,##0_-;_-* &quot;-&quot;??_-;_-@_-"/>
    <numFmt numFmtId="168" formatCode="_-* #,##0.0_-;\-* #,##0.0_-;_-* &quot;-&quot;??_-;_-@_-"/>
    <numFmt numFmtId="169" formatCode="\ dd\/mm\/yyyy"/>
  </numFmts>
  <fonts count="20" x14ac:knownFonts="1">
    <font>
      <sz val="10"/>
      <name val="Arial"/>
      <family val="2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b/>
      <sz val="10"/>
      <name val="Arial"/>
      <family val="2"/>
    </font>
    <font>
      <sz val="10"/>
      <color indexed="8"/>
      <name val="Arial"/>
      <family val="2"/>
    </font>
    <font>
      <b/>
      <sz val="10"/>
      <color indexed="8"/>
      <name val="Arial"/>
      <family val="2"/>
    </font>
    <font>
      <b/>
      <i/>
      <u/>
      <sz val="10"/>
      <name val="Arial"/>
      <family val="2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b/>
      <sz val="10"/>
      <color rgb="FFFF0000"/>
      <name val="Arial"/>
      <family val="2"/>
    </font>
    <font>
      <sz val="10"/>
      <color rgb="FFFF0000"/>
      <name val="Arial"/>
      <family val="2"/>
    </font>
    <font>
      <sz val="8"/>
      <color rgb="FF000000"/>
      <name val="Times New Roman"/>
      <family val="1"/>
    </font>
    <font>
      <sz val="10"/>
      <color theme="1"/>
      <name val="Arial"/>
      <family val="2"/>
    </font>
    <font>
      <sz val="8"/>
      <name val="Arial"/>
      <family val="2"/>
    </font>
    <font>
      <sz val="8"/>
      <color rgb="FF000000"/>
      <name val="Arial"/>
      <family val="2"/>
    </font>
    <font>
      <sz val="11"/>
      <name val="Calibri"/>
      <family val="2"/>
    </font>
    <font>
      <sz val="8"/>
      <color rgb="FF000000"/>
      <name val="Times New Roman"/>
      <family val="1"/>
    </font>
  </fonts>
  <fills count="8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5" tint="0.39997558519241921"/>
        <bgColor indexed="64"/>
      </patternFill>
    </fill>
  </fills>
  <borders count="63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rgb="FFABABAB"/>
      </left>
      <right/>
      <top style="thin">
        <color rgb="FFABABAB"/>
      </top>
      <bottom/>
      <diagonal/>
    </border>
    <border>
      <left style="thin">
        <color indexed="65"/>
      </left>
      <right/>
      <top style="thin">
        <color rgb="FFABABAB"/>
      </top>
      <bottom/>
      <diagonal/>
    </border>
    <border>
      <left style="thin">
        <color indexed="65"/>
      </left>
      <right style="thin">
        <color rgb="FFABABAB"/>
      </right>
      <top style="thin">
        <color rgb="FFABABAB"/>
      </top>
      <bottom/>
      <diagonal/>
    </border>
    <border>
      <left/>
      <right/>
      <top style="thin">
        <color rgb="FFABABAB"/>
      </top>
      <bottom/>
      <diagonal/>
    </border>
    <border>
      <left/>
      <right style="thin">
        <color rgb="FFABABAB"/>
      </right>
      <top style="thin">
        <color rgb="FFABABAB"/>
      </top>
      <bottom/>
      <diagonal/>
    </border>
    <border>
      <left style="thin">
        <color rgb="FFABABAB"/>
      </left>
      <right/>
      <top/>
      <bottom/>
      <diagonal/>
    </border>
    <border>
      <left/>
      <right style="thin">
        <color rgb="FFABABAB"/>
      </right>
      <top/>
      <bottom/>
      <diagonal/>
    </border>
    <border>
      <left style="thin">
        <color rgb="FFABABAB"/>
      </left>
      <right/>
      <top style="thin">
        <color rgb="FFABABAB"/>
      </top>
      <bottom style="thin">
        <color rgb="FFABABAB"/>
      </bottom>
      <diagonal/>
    </border>
    <border>
      <left/>
      <right/>
      <top style="thin">
        <color rgb="FFABABAB"/>
      </top>
      <bottom style="thin">
        <color rgb="FFABABAB"/>
      </bottom>
      <diagonal/>
    </border>
    <border>
      <left/>
      <right style="thin">
        <color rgb="FFABABAB"/>
      </right>
      <top style="thin">
        <color rgb="FFABABAB"/>
      </top>
      <bottom style="thin">
        <color rgb="FFABABAB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3">
    <xf numFmtId="0" fontId="0" fillId="0" borderId="0"/>
    <xf numFmtId="9" fontId="3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7" fillId="0" borderId="0">
      <alignment vertical="top"/>
    </xf>
    <xf numFmtId="0" fontId="7" fillId="0" borderId="0">
      <alignment vertical="top"/>
    </xf>
    <xf numFmtId="0" fontId="3" fillId="0" borderId="0"/>
    <xf numFmtId="165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2" fontId="3" fillId="0" borderId="0" applyFont="0" applyFill="0" applyBorder="0" applyAlignment="0" applyProtection="0"/>
    <xf numFmtId="44" fontId="3" fillId="0" borderId="0" applyFont="0" applyFill="0" applyBorder="0" applyAlignment="0" applyProtection="0"/>
  </cellStyleXfs>
  <cellXfs count="298">
    <xf numFmtId="0" fontId="0" fillId="0" borderId="0" xfId="0"/>
    <xf numFmtId="0" fontId="5" fillId="0" borderId="1" xfId="0" applyFont="1" applyFill="1" applyBorder="1" applyAlignment="1">
      <alignment horizontal="center" vertical="center" wrapText="1"/>
    </xf>
    <xf numFmtId="3" fontId="6" fillId="0" borderId="2" xfId="0" applyNumberFormat="1" applyFont="1" applyFill="1" applyBorder="1" applyAlignment="1">
      <alignment horizontal="center" vertical="center" wrapText="1"/>
    </xf>
    <xf numFmtId="3" fontId="6" fillId="0" borderId="2" xfId="0" applyNumberFormat="1" applyFont="1" applyFill="1" applyBorder="1" applyAlignment="1">
      <alignment horizontal="center" vertical="center"/>
    </xf>
    <xf numFmtId="0" fontId="4" fillId="0" borderId="4" xfId="0" applyFont="1" applyFill="1" applyBorder="1" applyAlignment="1">
      <alignment vertical="center" wrapText="1"/>
    </xf>
    <xf numFmtId="3" fontId="3" fillId="0" borderId="5" xfId="0" applyNumberFormat="1" applyFont="1" applyFill="1" applyBorder="1" applyAlignment="1">
      <alignment vertical="center"/>
    </xf>
    <xf numFmtId="0" fontId="4" fillId="0" borderId="6" xfId="0" applyFont="1" applyFill="1" applyBorder="1" applyAlignment="1">
      <alignment vertical="center" wrapText="1"/>
    </xf>
    <xf numFmtId="3" fontId="3" fillId="0" borderId="7" xfId="0" applyNumberFormat="1" applyFont="1" applyFill="1" applyBorder="1" applyAlignment="1">
      <alignment vertical="center"/>
    </xf>
    <xf numFmtId="0" fontId="5" fillId="0" borderId="8" xfId="0" applyFont="1" applyFill="1" applyBorder="1" applyAlignment="1">
      <alignment vertical="center" wrapText="1"/>
    </xf>
    <xf numFmtId="3" fontId="6" fillId="0" borderId="9" xfId="0" applyNumberFormat="1" applyFont="1" applyFill="1" applyBorder="1" applyAlignment="1">
      <alignment vertical="center"/>
    </xf>
    <xf numFmtId="0" fontId="1" fillId="0" borderId="0" xfId="2"/>
    <xf numFmtId="9" fontId="0" fillId="0" borderId="0" xfId="4" applyFont="1"/>
    <xf numFmtId="168" fontId="0" fillId="0" borderId="0" xfId="5" applyNumberFormat="1" applyFont="1"/>
    <xf numFmtId="43" fontId="0" fillId="0" borderId="0" xfId="0" applyNumberFormat="1"/>
    <xf numFmtId="0" fontId="4" fillId="0" borderId="0" xfId="0" applyFont="1" applyFill="1" applyAlignment="1">
      <alignment vertical="center" wrapText="1"/>
    </xf>
    <xf numFmtId="0" fontId="1" fillId="0" borderId="5" xfId="2" applyBorder="1"/>
    <xf numFmtId="167" fontId="0" fillId="0" borderId="5" xfId="3" applyNumberFormat="1" applyFont="1" applyBorder="1"/>
    <xf numFmtId="9" fontId="0" fillId="0" borderId="5" xfId="4" applyFont="1" applyBorder="1"/>
    <xf numFmtId="0" fontId="2" fillId="0" borderId="5" xfId="2" applyFont="1" applyBorder="1" applyAlignment="1">
      <alignment horizontal="center"/>
    </xf>
    <xf numFmtId="167" fontId="0" fillId="0" borderId="5" xfId="0" applyNumberFormat="1" applyBorder="1"/>
    <xf numFmtId="9" fontId="0" fillId="0" borderId="5" xfId="1" applyFont="1" applyBorder="1"/>
    <xf numFmtId="43" fontId="0" fillId="0" borderId="5" xfId="0" applyNumberFormat="1" applyBorder="1"/>
    <xf numFmtId="0" fontId="0" fillId="0" borderId="4" xfId="0" applyBorder="1"/>
    <xf numFmtId="9" fontId="0" fillId="0" borderId="11" xfId="1" applyFont="1" applyBorder="1"/>
    <xf numFmtId="0" fontId="0" fillId="0" borderId="12" xfId="0" applyBorder="1"/>
    <xf numFmtId="167" fontId="0" fillId="0" borderId="13" xfId="0" applyNumberFormat="1" applyBorder="1"/>
    <xf numFmtId="43" fontId="0" fillId="0" borderId="13" xfId="0" applyNumberFormat="1" applyBorder="1"/>
    <xf numFmtId="9" fontId="0" fillId="0" borderId="13" xfId="1" applyFont="1" applyBorder="1"/>
    <xf numFmtId="9" fontId="0" fillId="0" borderId="14" xfId="1" applyFont="1" applyBorder="1"/>
    <xf numFmtId="0" fontId="0" fillId="0" borderId="18" xfId="0" applyBorder="1"/>
    <xf numFmtId="167" fontId="0" fillId="0" borderId="19" xfId="0" applyNumberFormat="1" applyBorder="1"/>
    <xf numFmtId="9" fontId="0" fillId="0" borderId="19" xfId="1" applyFont="1" applyBorder="1"/>
    <xf numFmtId="0" fontId="6" fillId="0" borderId="8" xfId="0" applyFont="1" applyBorder="1"/>
    <xf numFmtId="0" fontId="6" fillId="0" borderId="9" xfId="0" applyFont="1" applyBorder="1"/>
    <xf numFmtId="0" fontId="6" fillId="0" borderId="21" xfId="0" applyFont="1" applyBorder="1"/>
    <xf numFmtId="0" fontId="6" fillId="0" borderId="19" xfId="0" applyFont="1" applyBorder="1"/>
    <xf numFmtId="0" fontId="6" fillId="0" borderId="18" xfId="0" applyFont="1" applyBorder="1"/>
    <xf numFmtId="0" fontId="6" fillId="0" borderId="20" xfId="0" applyFont="1" applyBorder="1"/>
    <xf numFmtId="0" fontId="3" fillId="0" borderId="4" xfId="0" applyFont="1" applyBorder="1"/>
    <xf numFmtId="0" fontId="3" fillId="0" borderId="12" xfId="0" applyFont="1" applyBorder="1"/>
    <xf numFmtId="3" fontId="3" fillId="0" borderId="5" xfId="0" applyNumberFormat="1" applyFont="1" applyBorder="1" applyAlignment="1">
      <alignment vertical="center"/>
    </xf>
    <xf numFmtId="3" fontId="3" fillId="0" borderId="5" xfId="0" applyNumberFormat="1" applyFont="1" applyBorder="1"/>
    <xf numFmtId="0" fontId="5" fillId="0" borderId="0" xfId="0" applyFont="1" applyBorder="1" applyAlignment="1">
      <alignment wrapText="1"/>
    </xf>
    <xf numFmtId="9" fontId="6" fillId="0" borderId="0" xfId="1" applyFont="1" applyFill="1" applyBorder="1" applyAlignment="1">
      <alignment horizontal="center"/>
    </xf>
    <xf numFmtId="3" fontId="3" fillId="0" borderId="0" xfId="0" applyNumberFormat="1" applyFont="1" applyBorder="1"/>
    <xf numFmtId="3" fontId="0" fillId="0" borderId="0" xfId="0" applyNumberFormat="1"/>
    <xf numFmtId="9" fontId="0" fillId="0" borderId="0" xfId="1" applyFont="1" applyAlignment="1">
      <alignment horizontal="center"/>
    </xf>
    <xf numFmtId="3" fontId="3" fillId="0" borderId="5" xfId="0" applyNumberFormat="1" applyFont="1" applyFill="1" applyBorder="1"/>
    <xf numFmtId="9" fontId="3" fillId="0" borderId="5" xfId="1" applyFont="1" applyFill="1" applyBorder="1"/>
    <xf numFmtId="167" fontId="0" fillId="0" borderId="0" xfId="5" applyNumberFormat="1" applyFont="1"/>
    <xf numFmtId="0" fontId="4" fillId="0" borderId="4" xfId="0" applyFont="1" applyBorder="1" applyAlignment="1">
      <alignment wrapText="1"/>
    </xf>
    <xf numFmtId="9" fontId="3" fillId="0" borderId="11" xfId="1" applyFont="1" applyFill="1" applyBorder="1" applyAlignment="1">
      <alignment horizontal="center"/>
    </xf>
    <xf numFmtId="0" fontId="4" fillId="0" borderId="27" xfId="0" applyFont="1" applyBorder="1" applyAlignment="1">
      <alignment vertical="center" wrapText="1"/>
    </xf>
    <xf numFmtId="3" fontId="6" fillId="0" borderId="28" xfId="0" applyNumberFormat="1" applyFont="1" applyBorder="1" applyAlignment="1">
      <alignment horizontal="center" vertical="center"/>
    </xf>
    <xf numFmtId="3" fontId="3" fillId="0" borderId="4" xfId="0" applyNumberFormat="1" applyFont="1" applyFill="1" applyBorder="1"/>
    <xf numFmtId="3" fontId="3" fillId="0" borderId="12" xfId="0" applyNumberFormat="1" applyFont="1" applyFill="1" applyBorder="1"/>
    <xf numFmtId="9" fontId="3" fillId="0" borderId="13" xfId="1" applyFont="1" applyFill="1" applyBorder="1"/>
    <xf numFmtId="3" fontId="6" fillId="0" borderId="18" xfId="0" applyNumberFormat="1" applyFont="1" applyFill="1" applyBorder="1"/>
    <xf numFmtId="0" fontId="6" fillId="0" borderId="19" xfId="0" applyFont="1" applyFill="1" applyBorder="1"/>
    <xf numFmtId="0" fontId="6" fillId="0" borderId="20" xfId="0" applyFont="1" applyFill="1" applyBorder="1"/>
    <xf numFmtId="3" fontId="6" fillId="0" borderId="16" xfId="0" applyNumberFormat="1" applyFont="1" applyBorder="1" applyAlignment="1">
      <alignment horizontal="center" vertical="center" wrapText="1"/>
    </xf>
    <xf numFmtId="3" fontId="6" fillId="0" borderId="16" xfId="0" applyNumberFormat="1" applyFont="1" applyBorder="1" applyAlignment="1">
      <alignment horizontal="center" vertical="center"/>
    </xf>
    <xf numFmtId="3" fontId="6" fillId="0" borderId="16" xfId="0" applyNumberFormat="1" applyFont="1" applyFill="1" applyBorder="1" applyAlignment="1">
      <alignment horizontal="center" vertical="center"/>
    </xf>
    <xf numFmtId="3" fontId="6" fillId="2" borderId="16" xfId="0" applyNumberFormat="1" applyFont="1" applyFill="1" applyBorder="1" applyAlignment="1">
      <alignment horizontal="center" vertical="center"/>
    </xf>
    <xf numFmtId="0" fontId="7" fillId="0" borderId="30" xfId="6" applyBorder="1">
      <alignment vertical="top"/>
    </xf>
    <xf numFmtId="0" fontId="7" fillId="0" borderId="31" xfId="6" applyBorder="1">
      <alignment vertical="top"/>
    </xf>
    <xf numFmtId="0" fontId="7" fillId="0" borderId="32" xfId="6" applyBorder="1">
      <alignment vertical="top"/>
    </xf>
    <xf numFmtId="0" fontId="7" fillId="0" borderId="0" xfId="7">
      <alignment vertical="top"/>
    </xf>
    <xf numFmtId="0" fontId="7" fillId="0" borderId="33" xfId="6" applyBorder="1">
      <alignment vertical="top"/>
    </xf>
    <xf numFmtId="0" fontId="7" fillId="0" borderId="34" xfId="6" applyBorder="1">
      <alignment vertical="top"/>
    </xf>
    <xf numFmtId="167" fontId="7" fillId="0" borderId="30" xfId="6" applyNumberFormat="1" applyBorder="1">
      <alignment vertical="top"/>
    </xf>
    <xf numFmtId="167" fontId="7" fillId="0" borderId="33" xfId="6" applyNumberFormat="1" applyBorder="1">
      <alignment vertical="top"/>
    </xf>
    <xf numFmtId="9" fontId="7" fillId="0" borderId="34" xfId="6" applyNumberFormat="1" applyBorder="1">
      <alignment vertical="top"/>
    </xf>
    <xf numFmtId="0" fontId="7" fillId="0" borderId="35" xfId="6" applyBorder="1">
      <alignment vertical="top"/>
    </xf>
    <xf numFmtId="167" fontId="7" fillId="0" borderId="35" xfId="6" applyNumberFormat="1" applyBorder="1">
      <alignment vertical="top"/>
    </xf>
    <xf numFmtId="167" fontId="7" fillId="0" borderId="0" xfId="6" applyNumberFormat="1">
      <alignment vertical="top"/>
    </xf>
    <xf numFmtId="9" fontId="7" fillId="0" borderId="36" xfId="6" applyNumberFormat="1" applyBorder="1">
      <alignment vertical="top"/>
    </xf>
    <xf numFmtId="0" fontId="8" fillId="0" borderId="37" xfId="6" applyFont="1" applyBorder="1">
      <alignment vertical="top"/>
    </xf>
    <xf numFmtId="167" fontId="8" fillId="0" borderId="37" xfId="6" applyNumberFormat="1" applyFont="1" applyBorder="1">
      <alignment vertical="top"/>
    </xf>
    <xf numFmtId="167" fontId="8" fillId="0" borderId="38" xfId="6" applyNumberFormat="1" applyFont="1" applyBorder="1">
      <alignment vertical="top"/>
    </xf>
    <xf numFmtId="9" fontId="8" fillId="0" borderId="39" xfId="6" applyNumberFormat="1" applyFont="1" applyBorder="1">
      <alignment vertical="top"/>
    </xf>
    <xf numFmtId="0" fontId="8" fillId="3" borderId="18" xfId="7" applyFont="1" applyFill="1" applyBorder="1">
      <alignment vertical="top"/>
    </xf>
    <xf numFmtId="0" fontId="8" fillId="3" borderId="19" xfId="7" applyFont="1" applyFill="1" applyBorder="1">
      <alignment vertical="top"/>
    </xf>
    <xf numFmtId="0" fontId="8" fillId="3" borderId="20" xfId="7" applyFont="1" applyFill="1" applyBorder="1">
      <alignment vertical="top"/>
    </xf>
    <xf numFmtId="0" fontId="7" fillId="0" borderId="4" xfId="7" applyBorder="1">
      <alignment vertical="top"/>
    </xf>
    <xf numFmtId="167" fontId="7" fillId="0" borderId="5" xfId="7" applyNumberFormat="1" applyBorder="1">
      <alignment vertical="top"/>
    </xf>
    <xf numFmtId="9" fontId="7" fillId="0" borderId="11" xfId="7" applyNumberFormat="1" applyBorder="1" applyAlignment="1">
      <alignment horizontal="center" vertical="top"/>
    </xf>
    <xf numFmtId="0" fontId="8" fillId="3" borderId="12" xfId="7" applyFont="1" applyFill="1" applyBorder="1">
      <alignment vertical="top"/>
    </xf>
    <xf numFmtId="167" fontId="8" fillId="3" borderId="13" xfId="7" applyNumberFormat="1" applyFont="1" applyFill="1" applyBorder="1">
      <alignment vertical="top"/>
    </xf>
    <xf numFmtId="9" fontId="8" fillId="3" borderId="14" xfId="7" applyNumberFormat="1" applyFont="1" applyFill="1" applyBorder="1" applyAlignment="1">
      <alignment horizontal="center" vertical="top"/>
    </xf>
    <xf numFmtId="167" fontId="7" fillId="0" borderId="5" xfId="5" applyNumberFormat="1" applyFont="1" applyBorder="1" applyAlignment="1">
      <alignment vertical="top"/>
    </xf>
    <xf numFmtId="9" fontId="7" fillId="0" borderId="5" xfId="1" applyFont="1" applyBorder="1" applyAlignment="1">
      <alignment vertical="top"/>
    </xf>
    <xf numFmtId="9" fontId="7" fillId="0" borderId="11" xfId="1" applyFont="1" applyBorder="1" applyAlignment="1">
      <alignment vertical="top"/>
    </xf>
    <xf numFmtId="0" fontId="7" fillId="0" borderId="12" xfId="7" applyBorder="1">
      <alignment vertical="top"/>
    </xf>
    <xf numFmtId="167" fontId="7" fillId="0" borderId="13" xfId="5" applyNumberFormat="1" applyFont="1" applyBorder="1" applyAlignment="1">
      <alignment vertical="top"/>
    </xf>
    <xf numFmtId="9" fontId="7" fillId="0" borderId="13" xfId="1" applyFont="1" applyBorder="1" applyAlignment="1">
      <alignment vertical="top"/>
    </xf>
    <xf numFmtId="9" fontId="7" fillId="0" borderId="14" xfId="1" applyFont="1" applyBorder="1" applyAlignment="1">
      <alignment vertical="top"/>
    </xf>
    <xf numFmtId="0" fontId="3" fillId="0" borderId="0" xfId="8" applyFont="1"/>
    <xf numFmtId="9" fontId="3" fillId="0" borderId="0" xfId="8" applyNumberFormat="1" applyFont="1"/>
    <xf numFmtId="0" fontId="3" fillId="0" borderId="4" xfId="8" applyFont="1" applyBorder="1"/>
    <xf numFmtId="3" fontId="3" fillId="0" borderId="5" xfId="8" applyNumberFormat="1" applyFont="1" applyBorder="1"/>
    <xf numFmtId="3" fontId="3" fillId="0" borderId="11" xfId="8" applyNumberFormat="1" applyFont="1" applyBorder="1"/>
    <xf numFmtId="0" fontId="3" fillId="0" borderId="12" xfId="8" applyFont="1" applyBorder="1"/>
    <xf numFmtId="9" fontId="3" fillId="0" borderId="13" xfId="8" applyNumberFormat="1" applyFont="1" applyBorder="1"/>
    <xf numFmtId="9" fontId="3" fillId="0" borderId="14" xfId="8" applyNumberFormat="1" applyFont="1" applyBorder="1"/>
    <xf numFmtId="3" fontId="7" fillId="0" borderId="5" xfId="8" applyNumberFormat="1" applyFont="1" applyBorder="1" applyAlignment="1">
      <alignment horizontal="right" vertical="center" wrapText="1"/>
    </xf>
    <xf numFmtId="9" fontId="7" fillId="0" borderId="11" xfId="1" applyFont="1" applyBorder="1" applyAlignment="1">
      <alignment horizontal="right" vertical="center" wrapText="1"/>
    </xf>
    <xf numFmtId="0" fontId="8" fillId="0" borderId="12" xfId="8" applyFont="1" applyFill="1" applyBorder="1" applyAlignment="1">
      <alignment horizontal="justify" vertical="center" wrapText="1"/>
    </xf>
    <xf numFmtId="3" fontId="8" fillId="0" borderId="13" xfId="8" applyNumberFormat="1" applyFont="1" applyFill="1" applyBorder="1" applyAlignment="1">
      <alignment horizontal="right" vertical="center" wrapText="1"/>
    </xf>
    <xf numFmtId="9" fontId="8" fillId="0" borderId="14" xfId="1" applyFont="1" applyFill="1" applyBorder="1" applyAlignment="1">
      <alignment horizontal="right" vertical="center" wrapText="1"/>
    </xf>
    <xf numFmtId="0" fontId="8" fillId="4" borderId="22" xfId="8" applyFont="1" applyFill="1" applyBorder="1" applyAlignment="1">
      <alignment horizontal="center" vertical="center" wrapText="1"/>
    </xf>
    <xf numFmtId="3" fontId="8" fillId="4" borderId="43" xfId="8" applyNumberFormat="1" applyFont="1" applyFill="1" applyBorder="1" applyAlignment="1">
      <alignment horizontal="center" vertical="center" wrapText="1"/>
    </xf>
    <xf numFmtId="3" fontId="6" fillId="4" borderId="43" xfId="8" applyNumberFormat="1" applyFont="1" applyFill="1" applyBorder="1" applyAlignment="1">
      <alignment horizontal="center" vertical="center" wrapText="1"/>
    </xf>
    <xf numFmtId="0" fontId="3" fillId="0" borderId="0" xfId="8" applyFont="1" applyAlignment="1">
      <alignment horizontal="center"/>
    </xf>
    <xf numFmtId="0" fontId="7" fillId="0" borderId="44" xfId="8" applyFont="1" applyBorder="1" applyAlignment="1">
      <alignment horizontal="justify" vertical="center" wrapText="1"/>
    </xf>
    <xf numFmtId="3" fontId="7" fillId="0" borderId="4" xfId="8" applyNumberFormat="1" applyFont="1" applyBorder="1" applyAlignment="1">
      <alignment horizontal="right" vertical="center" wrapText="1"/>
    </xf>
    <xf numFmtId="3" fontId="3" fillId="0" borderId="5" xfId="8" applyNumberFormat="1" applyFont="1" applyBorder="1" applyAlignment="1">
      <alignment horizontal="right" vertical="center" wrapText="1"/>
    </xf>
    <xf numFmtId="3" fontId="3" fillId="0" borderId="0" xfId="8" applyNumberFormat="1" applyFont="1" applyAlignment="1">
      <alignment horizontal="center"/>
    </xf>
    <xf numFmtId="3" fontId="3" fillId="0" borderId="0" xfId="8" applyNumberFormat="1" applyFont="1"/>
    <xf numFmtId="0" fontId="8" fillId="5" borderId="44" xfId="8" applyFont="1" applyFill="1" applyBorder="1" applyAlignment="1">
      <alignment horizontal="justify" vertical="center" wrapText="1"/>
    </xf>
    <xf numFmtId="3" fontId="8" fillId="5" borderId="12" xfId="8" applyNumberFormat="1" applyFont="1" applyFill="1" applyBorder="1" applyAlignment="1">
      <alignment horizontal="right" vertical="center" wrapText="1"/>
    </xf>
    <xf numFmtId="3" fontId="6" fillId="5" borderId="13" xfId="8" applyNumberFormat="1" applyFont="1" applyFill="1" applyBorder="1" applyAlignment="1">
      <alignment horizontal="right" vertical="center" wrapText="1"/>
    </xf>
    <xf numFmtId="9" fontId="8" fillId="5" borderId="14" xfId="1" applyFont="1" applyFill="1" applyBorder="1" applyAlignment="1">
      <alignment horizontal="right" vertical="center" wrapText="1"/>
    </xf>
    <xf numFmtId="3" fontId="8" fillId="5" borderId="5" xfId="8" applyNumberFormat="1" applyFont="1" applyFill="1" applyBorder="1" applyAlignment="1">
      <alignment horizontal="right" vertical="center" wrapText="1"/>
    </xf>
    <xf numFmtId="9" fontId="8" fillId="5" borderId="11" xfId="1" applyFont="1" applyFill="1" applyBorder="1" applyAlignment="1">
      <alignment horizontal="right" vertical="center" wrapText="1"/>
    </xf>
    <xf numFmtId="0" fontId="6" fillId="0" borderId="18" xfId="8" applyFont="1" applyBorder="1"/>
    <xf numFmtId="49" fontId="6" fillId="0" borderId="19" xfId="8" applyNumberFormat="1" applyFont="1" applyBorder="1" applyAlignment="1">
      <alignment horizontal="center"/>
    </xf>
    <xf numFmtId="49" fontId="6" fillId="0" borderId="20" xfId="8" applyNumberFormat="1" applyFont="1" applyBorder="1" applyAlignment="1">
      <alignment horizontal="center"/>
    </xf>
    <xf numFmtId="0" fontId="8" fillId="0" borderId="18" xfId="8" applyFont="1" applyFill="1" applyBorder="1" applyAlignment="1">
      <alignment horizontal="center" vertical="center" wrapText="1"/>
    </xf>
    <xf numFmtId="3" fontId="8" fillId="0" borderId="19" xfId="8" applyNumberFormat="1" applyFont="1" applyFill="1" applyBorder="1" applyAlignment="1">
      <alignment horizontal="center" vertical="center" wrapText="1"/>
    </xf>
    <xf numFmtId="3" fontId="6" fillId="0" borderId="19" xfId="8" applyNumberFormat="1" applyFont="1" applyFill="1" applyBorder="1" applyAlignment="1">
      <alignment horizontal="center" vertical="center" wrapText="1"/>
    </xf>
    <xf numFmtId="3" fontId="8" fillId="0" borderId="20" xfId="8" applyNumberFormat="1" applyFont="1" applyFill="1" applyBorder="1" applyAlignment="1">
      <alignment horizontal="center" vertical="center" wrapText="1"/>
    </xf>
    <xf numFmtId="0" fontId="7" fillId="0" borderId="4" xfId="8" applyFont="1" applyFill="1" applyBorder="1" applyAlignment="1">
      <alignment horizontal="justify" vertical="center" wrapText="1"/>
    </xf>
    <xf numFmtId="3" fontId="7" fillId="0" borderId="5" xfId="8" applyNumberFormat="1" applyFont="1" applyFill="1" applyBorder="1" applyAlignment="1">
      <alignment horizontal="right" vertical="center" wrapText="1"/>
    </xf>
    <xf numFmtId="9" fontId="7" fillId="0" borderId="11" xfId="1" applyFont="1" applyFill="1" applyBorder="1" applyAlignment="1">
      <alignment horizontal="right" vertical="center" wrapText="1"/>
    </xf>
    <xf numFmtId="0" fontId="0" fillId="0" borderId="0" xfId="0" applyAlignment="1">
      <alignment wrapText="1"/>
    </xf>
    <xf numFmtId="0" fontId="0" fillId="0" borderId="49" xfId="0" applyBorder="1"/>
    <xf numFmtId="0" fontId="0" fillId="0" borderId="50" xfId="0" applyBorder="1"/>
    <xf numFmtId="0" fontId="0" fillId="6" borderId="45" xfId="0" applyFill="1" applyBorder="1" applyAlignment="1">
      <alignment wrapText="1"/>
    </xf>
    <xf numFmtId="0" fontId="0" fillId="6" borderId="46" xfId="0" applyFill="1" applyBorder="1" applyAlignment="1">
      <alignment wrapText="1"/>
    </xf>
    <xf numFmtId="0" fontId="0" fillId="6" borderId="9" xfId="0" applyFill="1" applyBorder="1" applyAlignment="1">
      <alignment wrapText="1"/>
    </xf>
    <xf numFmtId="0" fontId="0" fillId="6" borderId="21" xfId="0" applyFill="1" applyBorder="1" applyAlignment="1">
      <alignment wrapText="1"/>
    </xf>
    <xf numFmtId="164" fontId="0" fillId="0" borderId="47" xfId="9" applyNumberFormat="1" applyFont="1" applyBorder="1"/>
    <xf numFmtId="164" fontId="0" fillId="0" borderId="48" xfId="9" applyNumberFormat="1" applyFont="1" applyBorder="1"/>
    <xf numFmtId="0" fontId="0" fillId="0" borderId="51" xfId="0" applyBorder="1"/>
    <xf numFmtId="164" fontId="0" fillId="0" borderId="52" xfId="9" applyNumberFormat="1" applyFont="1" applyBorder="1"/>
    <xf numFmtId="164" fontId="0" fillId="0" borderId="53" xfId="9" applyNumberFormat="1" applyFont="1" applyBorder="1"/>
    <xf numFmtId="0" fontId="0" fillId="6" borderId="45" xfId="0" applyFill="1" applyBorder="1"/>
    <xf numFmtId="164" fontId="0" fillId="6" borderId="46" xfId="9" applyNumberFormat="1" applyFont="1" applyFill="1" applyBorder="1"/>
    <xf numFmtId="9" fontId="0" fillId="6" borderId="9" xfId="1" applyFont="1" applyFill="1" applyBorder="1"/>
    <xf numFmtId="3" fontId="6" fillId="0" borderId="5" xfId="0" applyNumberFormat="1" applyFont="1" applyBorder="1" applyAlignment="1">
      <alignment vertical="center"/>
    </xf>
    <xf numFmtId="3" fontId="6" fillId="0" borderId="8" xfId="0" applyNumberFormat="1" applyFont="1" applyFill="1" applyBorder="1" applyAlignment="1">
      <alignment horizontal="center" vertical="center"/>
    </xf>
    <xf numFmtId="3" fontId="6" fillId="0" borderId="9" xfId="0" applyNumberFormat="1" applyFont="1" applyFill="1" applyBorder="1" applyAlignment="1">
      <alignment horizontal="center" vertical="center"/>
    </xf>
    <xf numFmtId="3" fontId="6" fillId="0" borderId="21" xfId="0" applyNumberFormat="1" applyFont="1" applyFill="1" applyBorder="1" applyAlignment="1">
      <alignment horizontal="center" vertical="center"/>
    </xf>
    <xf numFmtId="165" fontId="0" fillId="0" borderId="0" xfId="9" applyFont="1"/>
    <xf numFmtId="3" fontId="6" fillId="2" borderId="17" xfId="0" applyNumberFormat="1" applyFont="1" applyFill="1" applyBorder="1" applyAlignment="1">
      <alignment horizontal="center" vertical="center"/>
    </xf>
    <xf numFmtId="166" fontId="6" fillId="2" borderId="2" xfId="1" applyNumberFormat="1" applyFont="1" applyFill="1" applyBorder="1" applyAlignment="1">
      <alignment horizontal="center" vertical="center"/>
    </xf>
    <xf numFmtId="166" fontId="6" fillId="2" borderId="3" xfId="1" applyNumberFormat="1" applyFont="1" applyFill="1" applyBorder="1" applyAlignment="1">
      <alignment horizontal="center" vertical="center"/>
    </xf>
    <xf numFmtId="166" fontId="6" fillId="2" borderId="55" xfId="1" applyNumberFormat="1" applyFont="1" applyFill="1" applyBorder="1" applyAlignment="1">
      <alignment horizontal="center" vertical="center"/>
    </xf>
    <xf numFmtId="165" fontId="7" fillId="0" borderId="2" xfId="9" applyFont="1" applyBorder="1" applyAlignment="1">
      <alignment horizontal="right" vertical="center" wrapText="1"/>
    </xf>
    <xf numFmtId="9" fontId="7" fillId="0" borderId="56" xfId="1" applyFont="1" applyBorder="1" applyAlignment="1">
      <alignment horizontal="right" vertical="center" wrapText="1"/>
    </xf>
    <xf numFmtId="0" fontId="6" fillId="0" borderId="20" xfId="9" applyNumberFormat="1" applyFont="1" applyBorder="1" applyAlignment="1">
      <alignment horizontal="center"/>
    </xf>
    <xf numFmtId="0" fontId="0" fillId="0" borderId="4" xfId="8" applyFont="1" applyBorder="1"/>
    <xf numFmtId="164" fontId="0" fillId="0" borderId="0" xfId="0" applyNumberFormat="1"/>
    <xf numFmtId="0" fontId="7" fillId="0" borderId="57" xfId="8" applyFont="1" applyBorder="1" applyAlignment="1">
      <alignment horizontal="justify" vertical="center" wrapText="1"/>
    </xf>
    <xf numFmtId="165" fontId="7" fillId="0" borderId="6" xfId="9" applyFont="1" applyBorder="1" applyAlignment="1">
      <alignment horizontal="right" vertical="center" wrapText="1"/>
    </xf>
    <xf numFmtId="3" fontId="7" fillId="0" borderId="6" xfId="8" applyNumberFormat="1" applyFont="1" applyBorder="1" applyAlignment="1">
      <alignment horizontal="right" vertical="center" wrapText="1"/>
    </xf>
    <xf numFmtId="0" fontId="8" fillId="5" borderId="40" xfId="8" applyFont="1" applyFill="1" applyBorder="1" applyAlignment="1">
      <alignment horizontal="justify" vertical="center" wrapText="1"/>
    </xf>
    <xf numFmtId="165" fontId="8" fillId="5" borderId="8" xfId="9" applyFont="1" applyFill="1" applyBorder="1" applyAlignment="1">
      <alignment horizontal="right" vertical="center" wrapText="1"/>
    </xf>
    <xf numFmtId="3" fontId="6" fillId="5" borderId="9" xfId="8" applyNumberFormat="1" applyFont="1" applyFill="1" applyBorder="1" applyAlignment="1">
      <alignment horizontal="right" vertical="center" wrapText="1"/>
    </xf>
    <xf numFmtId="165" fontId="3" fillId="0" borderId="0" xfId="8" applyNumberFormat="1" applyFont="1"/>
    <xf numFmtId="0" fontId="8" fillId="0" borderId="0" xfId="8" applyFont="1" applyFill="1" applyBorder="1" applyAlignment="1">
      <alignment vertical="center" wrapText="1"/>
    </xf>
    <xf numFmtId="0" fontId="6" fillId="0" borderId="0" xfId="9" applyNumberFormat="1" applyFont="1" applyBorder="1" applyAlignment="1">
      <alignment horizontal="center"/>
    </xf>
    <xf numFmtId="3" fontId="3" fillId="0" borderId="0" xfId="8" applyNumberFormat="1" applyFont="1" applyBorder="1"/>
    <xf numFmtId="9" fontId="3" fillId="0" borderId="0" xfId="8" applyNumberFormat="1" applyFont="1" applyBorder="1"/>
    <xf numFmtId="3" fontId="6" fillId="0" borderId="27" xfId="0" applyNumberFormat="1" applyFont="1" applyBorder="1" applyAlignment="1">
      <alignment vertical="center"/>
    </xf>
    <xf numFmtId="3" fontId="6" fillId="0" borderId="0" xfId="0" applyNumberFormat="1" applyFont="1" applyBorder="1" applyAlignment="1">
      <alignment vertical="center" wrapText="1"/>
    </xf>
    <xf numFmtId="10" fontId="0" fillId="0" borderId="20" xfId="1" applyNumberFormat="1" applyFont="1" applyBorder="1"/>
    <xf numFmtId="10" fontId="9" fillId="6" borderId="21" xfId="1" applyNumberFormat="1" applyFont="1" applyFill="1" applyBorder="1"/>
    <xf numFmtId="10" fontId="0" fillId="0" borderId="11" xfId="1" applyNumberFormat="1" applyFont="1" applyBorder="1"/>
    <xf numFmtId="10" fontId="0" fillId="0" borderId="54" xfId="1" applyNumberFormat="1" applyFont="1" applyBorder="1"/>
    <xf numFmtId="10" fontId="6" fillId="3" borderId="8" xfId="1" applyNumberFormat="1" applyFont="1" applyFill="1" applyBorder="1" applyAlignment="1">
      <alignment horizontal="center"/>
    </xf>
    <xf numFmtId="10" fontId="6" fillId="3" borderId="9" xfId="1" applyNumberFormat="1" applyFont="1" applyFill="1" applyBorder="1" applyAlignment="1">
      <alignment horizontal="center"/>
    </xf>
    <xf numFmtId="10" fontId="6" fillId="3" borderId="21" xfId="1" applyNumberFormat="1" applyFont="1" applyFill="1" applyBorder="1" applyAlignment="1">
      <alignment horizontal="center"/>
    </xf>
    <xf numFmtId="10" fontId="8" fillId="5" borderId="58" xfId="1" applyNumberFormat="1" applyFont="1" applyFill="1" applyBorder="1" applyAlignment="1">
      <alignment horizontal="right" vertical="center" wrapText="1"/>
    </xf>
    <xf numFmtId="10" fontId="3" fillId="0" borderId="14" xfId="8" applyNumberFormat="1" applyFont="1" applyBorder="1"/>
    <xf numFmtId="10" fontId="6" fillId="0" borderId="29" xfId="1" applyNumberFormat="1" applyFont="1" applyFill="1" applyBorder="1" applyAlignment="1">
      <alignment horizontal="center" vertical="center"/>
    </xf>
    <xf numFmtId="10" fontId="3" fillId="0" borderId="11" xfId="1" applyNumberFormat="1" applyFont="1" applyFill="1" applyBorder="1"/>
    <xf numFmtId="10" fontId="0" fillId="0" borderId="14" xfId="1" applyNumberFormat="1" applyFont="1" applyBorder="1"/>
    <xf numFmtId="164" fontId="15" fillId="0" borderId="47" xfId="9" applyNumberFormat="1" applyFont="1" applyFill="1" applyBorder="1"/>
    <xf numFmtId="41" fontId="0" fillId="0" borderId="5" xfId="0" applyNumberFormat="1" applyBorder="1"/>
    <xf numFmtId="0" fontId="0" fillId="0" borderId="5" xfId="0" applyBorder="1" applyAlignment="1">
      <alignment vertical="center"/>
    </xf>
    <xf numFmtId="0" fontId="14" fillId="0" borderId="5" xfId="0" applyNumberFormat="1" applyFont="1" applyFill="1" applyBorder="1" applyAlignment="1">
      <alignment horizontal="left" vertical="center" wrapText="1" readingOrder="1"/>
    </xf>
    <xf numFmtId="165" fontId="13" fillId="0" borderId="1" xfId="9" applyFont="1" applyBorder="1" applyAlignment="1">
      <alignment horizontal="right" vertical="center" wrapText="1"/>
    </xf>
    <xf numFmtId="165" fontId="13" fillId="0" borderId="4" xfId="9" applyFont="1" applyBorder="1" applyAlignment="1">
      <alignment horizontal="right" vertical="center" wrapText="1"/>
    </xf>
    <xf numFmtId="41" fontId="0" fillId="0" borderId="0" xfId="10" applyFont="1"/>
    <xf numFmtId="41" fontId="0" fillId="0" borderId="0" xfId="0" applyNumberFormat="1"/>
    <xf numFmtId="167" fontId="0" fillId="0" borderId="0" xfId="0" applyNumberFormat="1"/>
    <xf numFmtId="3" fontId="6" fillId="0" borderId="58" xfId="0" applyNumberFormat="1" applyFont="1" applyFill="1" applyBorder="1" applyAlignment="1">
      <alignment vertical="center"/>
    </xf>
    <xf numFmtId="3" fontId="6" fillId="0" borderId="46" xfId="0" applyNumberFormat="1" applyFont="1" applyFill="1" applyBorder="1" applyAlignment="1">
      <alignment vertical="center"/>
    </xf>
    <xf numFmtId="164" fontId="0" fillId="6" borderId="41" xfId="9" applyNumberFormat="1" applyFont="1" applyFill="1" applyBorder="1"/>
    <xf numFmtId="164" fontId="6" fillId="6" borderId="46" xfId="9" applyNumberFormat="1" applyFont="1" applyFill="1" applyBorder="1"/>
    <xf numFmtId="0" fontId="0" fillId="6" borderId="59" xfId="0" applyFill="1" applyBorder="1" applyAlignment="1">
      <alignment wrapText="1"/>
    </xf>
    <xf numFmtId="164" fontId="0" fillId="0" borderId="5" xfId="9" applyNumberFormat="1" applyFont="1" applyBorder="1"/>
    <xf numFmtId="164" fontId="0" fillId="0" borderId="7" xfId="9" applyNumberFormat="1" applyFont="1" applyBorder="1"/>
    <xf numFmtId="164" fontId="0" fillId="6" borderId="45" xfId="9" applyNumberFormat="1" applyFont="1" applyFill="1" applyBorder="1"/>
    <xf numFmtId="10" fontId="9" fillId="6" borderId="42" xfId="1" applyNumberFormat="1" applyFont="1" applyFill="1" applyBorder="1"/>
    <xf numFmtId="0" fontId="0" fillId="6" borderId="41" xfId="0" applyFill="1" applyBorder="1" applyAlignment="1">
      <alignment wrapText="1"/>
    </xf>
    <xf numFmtId="3" fontId="6" fillId="6" borderId="45" xfId="0" applyNumberFormat="1" applyFont="1" applyFill="1" applyBorder="1" applyAlignment="1">
      <alignment horizontal="center" vertical="center" wrapText="1"/>
    </xf>
    <xf numFmtId="10" fontId="6" fillId="0" borderId="8" xfId="1" applyNumberFormat="1" applyFont="1" applyFill="1" applyBorder="1" applyAlignment="1">
      <alignment horizontal="center"/>
    </xf>
    <xf numFmtId="10" fontId="6" fillId="0" borderId="9" xfId="1" applyNumberFormat="1" applyFont="1" applyFill="1" applyBorder="1" applyAlignment="1">
      <alignment horizontal="center"/>
    </xf>
    <xf numFmtId="10" fontId="6" fillId="0" borderId="21" xfId="1" applyNumberFormat="1" applyFont="1" applyFill="1" applyBorder="1" applyAlignment="1">
      <alignment horizontal="center"/>
    </xf>
    <xf numFmtId="3" fontId="0" fillId="0" borderId="2" xfId="0" applyNumberFormat="1" applyFont="1" applyFill="1" applyBorder="1" applyAlignment="1">
      <alignment horizontal="center" vertical="center" wrapText="1"/>
    </xf>
    <xf numFmtId="3" fontId="16" fillId="0" borderId="2" xfId="0" applyNumberFormat="1" applyFont="1" applyFill="1" applyBorder="1" applyAlignment="1">
      <alignment horizontal="center" vertical="center" wrapText="1"/>
    </xf>
    <xf numFmtId="0" fontId="0" fillId="0" borderId="0" xfId="0" applyFill="1"/>
    <xf numFmtId="3" fontId="0" fillId="0" borderId="0" xfId="0" applyNumberFormat="1" applyFill="1"/>
    <xf numFmtId="167" fontId="0" fillId="0" borderId="5" xfId="0" applyNumberFormat="1" applyFont="1" applyBorder="1"/>
    <xf numFmtId="43" fontId="0" fillId="0" borderId="0" xfId="0" applyNumberFormat="1" applyFill="1" applyBorder="1"/>
    <xf numFmtId="41" fontId="0" fillId="0" borderId="13" xfId="0" applyNumberFormat="1" applyBorder="1"/>
    <xf numFmtId="3" fontId="3" fillId="0" borderId="13" xfId="0" applyNumberFormat="1" applyFont="1" applyFill="1" applyBorder="1"/>
    <xf numFmtId="10" fontId="3" fillId="0" borderId="14" xfId="1" applyNumberFormat="1" applyFont="1" applyFill="1" applyBorder="1"/>
    <xf numFmtId="3" fontId="0" fillId="6" borderId="43" xfId="0" applyNumberFormat="1" applyFont="1" applyFill="1" applyBorder="1" applyAlignment="1">
      <alignment horizontal="center" vertical="center" wrapText="1"/>
    </xf>
    <xf numFmtId="0" fontId="0" fillId="0" borderId="5" xfId="0" applyBorder="1"/>
    <xf numFmtId="42" fontId="0" fillId="0" borderId="5" xfId="11" applyFont="1" applyBorder="1"/>
    <xf numFmtId="42" fontId="0" fillId="0" borderId="52" xfId="11" applyFont="1" applyBorder="1"/>
    <xf numFmtId="42" fontId="6" fillId="6" borderId="46" xfId="11" applyFont="1" applyFill="1" applyBorder="1"/>
    <xf numFmtId="3" fontId="6" fillId="0" borderId="41" xfId="0" applyNumberFormat="1" applyFont="1" applyFill="1" applyBorder="1" applyAlignment="1">
      <alignment vertical="center"/>
    </xf>
    <xf numFmtId="3" fontId="0" fillId="0" borderId="5" xfId="0" applyNumberFormat="1" applyFont="1" applyFill="1" applyBorder="1" applyAlignment="1">
      <alignment vertical="center"/>
    </xf>
    <xf numFmtId="3" fontId="0" fillId="0" borderId="7" xfId="0" applyNumberFormat="1" applyFont="1" applyFill="1" applyBorder="1" applyAlignment="1">
      <alignment vertical="center"/>
    </xf>
    <xf numFmtId="3" fontId="6" fillId="6" borderId="2" xfId="0" applyNumberFormat="1" applyFont="1" applyFill="1" applyBorder="1" applyAlignment="1">
      <alignment horizontal="center" vertical="center" wrapText="1"/>
    </xf>
    <xf numFmtId="3" fontId="0" fillId="6" borderId="5" xfId="0" applyNumberFormat="1" applyFont="1" applyFill="1" applyBorder="1" applyAlignment="1">
      <alignment vertical="center"/>
    </xf>
    <xf numFmtId="3" fontId="3" fillId="6" borderId="5" xfId="0" applyNumberFormat="1" applyFont="1" applyFill="1" applyBorder="1" applyAlignment="1">
      <alignment vertical="center"/>
    </xf>
    <xf numFmtId="3" fontId="3" fillId="6" borderId="7" xfId="0" applyNumberFormat="1" applyFont="1" applyFill="1" applyBorder="1" applyAlignment="1">
      <alignment vertical="center"/>
    </xf>
    <xf numFmtId="3" fontId="6" fillId="6" borderId="9" xfId="0" applyNumberFormat="1" applyFont="1" applyFill="1" applyBorder="1" applyAlignment="1">
      <alignment vertical="center"/>
    </xf>
    <xf numFmtId="164" fontId="13" fillId="0" borderId="47" xfId="9" applyNumberFormat="1" applyFont="1" applyBorder="1"/>
    <xf numFmtId="0" fontId="0" fillId="0" borderId="0" xfId="0" applyBorder="1"/>
    <xf numFmtId="9" fontId="0" fillId="0" borderId="0" xfId="1" applyFont="1"/>
    <xf numFmtId="44" fontId="0" fillId="0" borderId="0" xfId="12" applyFont="1"/>
    <xf numFmtId="44" fontId="6" fillId="0" borderId="0" xfId="0" applyNumberFormat="1" applyFont="1"/>
    <xf numFmtId="9" fontId="6" fillId="0" borderId="0" xfId="1" applyFont="1"/>
    <xf numFmtId="3" fontId="0" fillId="0" borderId="0" xfId="0" applyNumberFormat="1" applyBorder="1"/>
    <xf numFmtId="165" fontId="0" fillId="0" borderId="0" xfId="9" applyFont="1" applyBorder="1"/>
    <xf numFmtId="2" fontId="0" fillId="0" borderId="0" xfId="1" applyNumberFormat="1" applyFont="1" applyBorder="1"/>
    <xf numFmtId="0" fontId="0" fillId="0" borderId="5" xfId="0" applyBorder="1" applyAlignment="1">
      <alignment vertical="center" wrapText="1"/>
    </xf>
    <xf numFmtId="3" fontId="0" fillId="0" borderId="43" xfId="0" applyNumberFormat="1" applyFont="1" applyFill="1" applyBorder="1" applyAlignment="1">
      <alignment horizontal="center" vertical="center" wrapText="1"/>
    </xf>
    <xf numFmtId="3" fontId="6" fillId="6" borderId="21" xfId="0" applyNumberFormat="1" applyFont="1" applyFill="1" applyBorder="1" applyAlignment="1">
      <alignment vertical="center"/>
    </xf>
    <xf numFmtId="0" fontId="6" fillId="0" borderId="5" xfId="0" applyFont="1" applyBorder="1" applyAlignment="1">
      <alignment horizontal="center" vertical="center"/>
    </xf>
    <xf numFmtId="3" fontId="6" fillId="0" borderId="5" xfId="0" applyNumberFormat="1" applyFont="1" applyBorder="1" applyAlignment="1">
      <alignment horizontal="center" vertical="center" wrapText="1"/>
    </xf>
    <xf numFmtId="0" fontId="19" fillId="0" borderId="5" xfId="0" applyNumberFormat="1" applyFont="1" applyFill="1" applyBorder="1" applyAlignment="1">
      <alignment horizontal="left" vertical="center" wrapText="1" readingOrder="1"/>
    </xf>
    <xf numFmtId="0" fontId="0" fillId="7" borderId="0" xfId="0" applyFill="1"/>
    <xf numFmtId="1" fontId="5" fillId="0" borderId="25" xfId="0" applyNumberFormat="1" applyFont="1" applyFill="1" applyBorder="1" applyAlignment="1">
      <alignment horizontal="center" vertical="center" wrapText="1"/>
    </xf>
    <xf numFmtId="1" fontId="5" fillId="0" borderId="10" xfId="0" applyNumberFormat="1" applyFont="1" applyFill="1" applyBorder="1" applyAlignment="1">
      <alignment horizontal="center" vertical="center" wrapText="1"/>
    </xf>
    <xf numFmtId="1" fontId="5" fillId="0" borderId="26" xfId="0" applyNumberFormat="1" applyFont="1" applyFill="1" applyBorder="1" applyAlignment="1">
      <alignment horizontal="center" vertical="center" wrapText="1"/>
    </xf>
    <xf numFmtId="0" fontId="5" fillId="0" borderId="22" xfId="0" applyFont="1" applyFill="1" applyBorder="1" applyAlignment="1">
      <alignment horizontal="center" vertical="center" wrapText="1"/>
    </xf>
    <xf numFmtId="0" fontId="5" fillId="0" borderId="23" xfId="0" applyFont="1" applyFill="1" applyBorder="1" applyAlignment="1">
      <alignment horizontal="center" vertical="center" wrapText="1"/>
    </xf>
    <xf numFmtId="0" fontId="5" fillId="0" borderId="24" xfId="0" applyFont="1" applyFill="1" applyBorder="1" applyAlignment="1">
      <alignment horizontal="center" vertical="center" wrapText="1"/>
    </xf>
    <xf numFmtId="0" fontId="8" fillId="4" borderId="40" xfId="8" applyFont="1" applyFill="1" applyBorder="1" applyAlignment="1">
      <alignment horizontal="center" vertical="center" wrapText="1"/>
    </xf>
    <xf numFmtId="0" fontId="8" fillId="4" borderId="41" xfId="8" applyFont="1" applyFill="1" applyBorder="1" applyAlignment="1">
      <alignment horizontal="center" vertical="center" wrapText="1"/>
    </xf>
    <xf numFmtId="0" fontId="8" fillId="4" borderId="42" xfId="8" applyFont="1" applyFill="1" applyBorder="1" applyAlignment="1">
      <alignment horizontal="center" vertical="center" wrapText="1"/>
    </xf>
    <xf numFmtId="0" fontId="8" fillId="0" borderId="40" xfId="8" applyFont="1" applyFill="1" applyBorder="1" applyAlignment="1">
      <alignment horizontal="center" vertical="center" wrapText="1"/>
    </xf>
    <xf numFmtId="0" fontId="8" fillId="0" borderId="42" xfId="8" applyFont="1" applyFill="1" applyBorder="1" applyAlignment="1">
      <alignment horizontal="center" vertical="center" wrapText="1"/>
    </xf>
    <xf numFmtId="0" fontId="5" fillId="7" borderId="22" xfId="0" applyFont="1" applyFill="1" applyBorder="1" applyAlignment="1">
      <alignment horizontal="center" vertical="center" wrapText="1"/>
    </xf>
    <xf numFmtId="0" fontId="5" fillId="7" borderId="23" xfId="0" applyFont="1" applyFill="1" applyBorder="1" applyAlignment="1">
      <alignment horizontal="center" vertical="center" wrapText="1"/>
    </xf>
    <xf numFmtId="0" fontId="5" fillId="7" borderId="24" xfId="0" applyFont="1" applyFill="1" applyBorder="1" applyAlignment="1">
      <alignment horizontal="center" vertical="center" wrapText="1"/>
    </xf>
    <xf numFmtId="0" fontId="5" fillId="0" borderId="0" xfId="0" applyFont="1" applyFill="1" applyAlignment="1">
      <alignment horizontal="center" vertical="center" wrapText="1"/>
    </xf>
    <xf numFmtId="0" fontId="5" fillId="0" borderId="10" xfId="0" applyFont="1" applyFill="1" applyBorder="1" applyAlignment="1">
      <alignment horizontal="center" vertical="center" wrapText="1"/>
    </xf>
    <xf numFmtId="0" fontId="17" fillId="0" borderId="60" xfId="0" applyNumberFormat="1" applyFont="1" applyFill="1" applyBorder="1" applyAlignment="1">
      <alignment vertical="top" wrapText="1" readingOrder="1"/>
    </xf>
    <xf numFmtId="0" fontId="18" fillId="0" borderId="61" xfId="0" applyNumberFormat="1" applyFont="1" applyFill="1" applyBorder="1" applyAlignment="1">
      <alignment vertical="top" wrapText="1"/>
    </xf>
    <xf numFmtId="0" fontId="18" fillId="0" borderId="62" xfId="0" applyNumberFormat="1" applyFont="1" applyFill="1" applyBorder="1" applyAlignment="1">
      <alignment vertical="top" wrapText="1"/>
    </xf>
    <xf numFmtId="0" fontId="4" fillId="0" borderId="0" xfId="0" applyFont="1" applyFill="1" applyAlignment="1">
      <alignment horizontal="center" vertical="center" wrapText="1"/>
    </xf>
    <xf numFmtId="1" fontId="5" fillId="0" borderId="0" xfId="0" applyNumberFormat="1" applyFont="1" applyFill="1" applyBorder="1" applyAlignment="1">
      <alignment horizontal="center" vertical="center" wrapText="1"/>
    </xf>
    <xf numFmtId="0" fontId="2" fillId="0" borderId="5" xfId="2" applyFont="1" applyBorder="1" applyAlignment="1">
      <alignment horizontal="center" wrapText="1"/>
    </xf>
    <xf numFmtId="0" fontId="2" fillId="0" borderId="5" xfId="2" applyFont="1" applyBorder="1" applyAlignment="1">
      <alignment horizontal="center"/>
    </xf>
    <xf numFmtId="0" fontId="6" fillId="0" borderId="15" xfId="0" applyFont="1" applyBorder="1" applyAlignment="1">
      <alignment horizontal="center" wrapText="1"/>
    </xf>
    <xf numFmtId="0" fontId="6" fillId="0" borderId="16" xfId="0" applyFont="1" applyBorder="1" applyAlignment="1">
      <alignment horizontal="center" wrapText="1"/>
    </xf>
    <xf numFmtId="0" fontId="6" fillId="0" borderId="17" xfId="0" applyFont="1" applyBorder="1" applyAlignment="1">
      <alignment horizontal="center" wrapText="1"/>
    </xf>
    <xf numFmtId="0" fontId="6" fillId="0" borderId="8" xfId="0" applyFont="1" applyBorder="1" applyAlignment="1">
      <alignment horizontal="center" wrapText="1"/>
    </xf>
    <xf numFmtId="0" fontId="6" fillId="0" borderId="9" xfId="0" applyFont="1" applyBorder="1" applyAlignment="1">
      <alignment horizontal="center" wrapText="1"/>
    </xf>
    <xf numFmtId="0" fontId="6" fillId="0" borderId="21" xfId="0" applyFont="1" applyBorder="1" applyAlignment="1">
      <alignment horizont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7" borderId="0" xfId="0" applyFont="1" applyFill="1" applyAlignment="1">
      <alignment horizontal="center" vertical="center" wrapText="1"/>
    </xf>
    <xf numFmtId="1" fontId="5" fillId="7" borderId="0" xfId="0" applyNumberFormat="1" applyFont="1" applyFill="1" applyBorder="1" applyAlignment="1">
      <alignment horizontal="center" vertical="center" wrapText="1"/>
    </xf>
    <xf numFmtId="1" fontId="5" fillId="7" borderId="10" xfId="0" applyNumberFormat="1" applyFont="1" applyFill="1" applyBorder="1" applyAlignment="1">
      <alignment horizontal="center" vertical="center" wrapText="1"/>
    </xf>
    <xf numFmtId="0" fontId="8" fillId="3" borderId="22" xfId="7" applyFont="1" applyFill="1" applyBorder="1" applyAlignment="1">
      <alignment horizontal="center" vertical="top" wrapText="1"/>
    </xf>
    <xf numFmtId="0" fontId="8" fillId="3" borderId="23" xfId="7" applyFont="1" applyFill="1" applyBorder="1" applyAlignment="1">
      <alignment horizontal="center" vertical="top"/>
    </xf>
    <xf numFmtId="0" fontId="8" fillId="3" borderId="24" xfId="7" applyFont="1" applyFill="1" applyBorder="1" applyAlignment="1">
      <alignment horizontal="center" vertical="top"/>
    </xf>
    <xf numFmtId="0" fontId="8" fillId="3" borderId="25" xfId="7" applyFont="1" applyFill="1" applyBorder="1" applyAlignment="1">
      <alignment horizontal="center" vertical="top"/>
    </xf>
    <xf numFmtId="0" fontId="8" fillId="3" borderId="10" xfId="7" applyFont="1" applyFill="1" applyBorder="1" applyAlignment="1">
      <alignment horizontal="center" vertical="top"/>
    </xf>
    <xf numFmtId="0" fontId="8" fillId="3" borderId="26" xfId="7" applyFont="1" applyFill="1" applyBorder="1" applyAlignment="1">
      <alignment horizontal="center" vertical="top"/>
    </xf>
    <xf numFmtId="0" fontId="8" fillId="0" borderId="40" xfId="7" applyFont="1" applyBorder="1" applyAlignment="1">
      <alignment horizontal="center" vertical="top" wrapText="1"/>
    </xf>
    <xf numFmtId="0" fontId="8" fillId="0" borderId="41" xfId="7" applyFont="1" applyBorder="1" applyAlignment="1">
      <alignment horizontal="center" vertical="top"/>
    </xf>
    <xf numFmtId="0" fontId="8" fillId="0" borderId="42" xfId="7" applyFont="1" applyBorder="1" applyAlignment="1">
      <alignment horizontal="center" vertical="top"/>
    </xf>
    <xf numFmtId="0" fontId="8" fillId="0" borderId="8" xfId="8" applyFont="1" applyFill="1" applyBorder="1" applyAlignment="1">
      <alignment horizontal="center" vertical="center" wrapText="1"/>
    </xf>
    <xf numFmtId="0" fontId="8" fillId="0" borderId="9" xfId="8" applyFont="1" applyFill="1" applyBorder="1" applyAlignment="1">
      <alignment horizontal="center" vertical="center" wrapText="1"/>
    </xf>
    <xf numFmtId="0" fontId="8" fillId="0" borderId="21" xfId="8" applyFont="1" applyFill="1" applyBorder="1" applyAlignment="1">
      <alignment horizontal="center" vertical="center" wrapText="1"/>
    </xf>
    <xf numFmtId="0" fontId="8" fillId="0" borderId="41" xfId="8" applyFont="1" applyFill="1" applyBorder="1" applyAlignment="1">
      <alignment horizontal="center" vertical="center" wrapText="1"/>
    </xf>
  </cellXfs>
  <cellStyles count="13">
    <cellStyle name="Millares" xfId="9" builtinId="3"/>
    <cellStyle name="Millares [0]" xfId="10" builtinId="6"/>
    <cellStyle name="Millares 2" xfId="3" xr:uid="{00000000-0005-0000-0000-000002000000}"/>
    <cellStyle name="Millares 3" xfId="5" xr:uid="{00000000-0005-0000-0000-000003000000}"/>
    <cellStyle name="Moneda" xfId="12" builtinId="4"/>
    <cellStyle name="Moneda [0]" xfId="11" builtinId="7"/>
    <cellStyle name="Normal" xfId="0" builtinId="0"/>
    <cellStyle name="Normal 2" xfId="2" xr:uid="{00000000-0005-0000-0000-000006000000}"/>
    <cellStyle name="Normal 2 2" xfId="7" xr:uid="{00000000-0005-0000-0000-000007000000}"/>
    <cellStyle name="Normal 2 3" xfId="8" xr:uid="{00000000-0005-0000-0000-000008000000}"/>
    <cellStyle name="Normal 3" xfId="6" xr:uid="{00000000-0005-0000-0000-000009000000}"/>
    <cellStyle name="Porcentaje" xfId="1" builtinId="5"/>
    <cellStyle name="Porcentaje 2" xfId="4" xr:uid="{00000000-0005-0000-0000-00000B000000}"/>
  </cellStyles>
  <dxfs count="4">
    <dxf>
      <font>
        <b/>
      </font>
    </dxf>
    <dxf>
      <font>
        <b/>
      </font>
    </dxf>
    <dxf>
      <numFmt numFmtId="167" formatCode="_-* #,##0_-;\-* #,##0_-;_-* &quot;-&quot;??_-;_-@_-"/>
    </dxf>
    <dxf>
      <numFmt numFmtId="13" formatCode="0%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7.xml"/><Relationship Id="rId13" Type="http://schemas.openxmlformats.org/officeDocument/2006/relationships/worksheet" Target="worksheets/sheet12.xml"/><Relationship Id="rId18" Type="http://schemas.openxmlformats.org/officeDocument/2006/relationships/styles" Target="styles.xml"/><Relationship Id="rId3" Type="http://schemas.openxmlformats.org/officeDocument/2006/relationships/worksheet" Target="worksheets/sheet2.xml"/><Relationship Id="rId7" Type="http://schemas.openxmlformats.org/officeDocument/2006/relationships/worksheet" Target="worksheets/sheet6.xml"/><Relationship Id="rId12" Type="http://schemas.openxmlformats.org/officeDocument/2006/relationships/worksheet" Target="worksheets/sheet11.xml"/><Relationship Id="rId17" Type="http://schemas.openxmlformats.org/officeDocument/2006/relationships/theme" Target="theme/theme1.xml"/><Relationship Id="rId2" Type="http://schemas.openxmlformats.org/officeDocument/2006/relationships/chartsheet" Target="chartsheets/sheet1.xml"/><Relationship Id="rId16" Type="http://schemas.openxmlformats.org/officeDocument/2006/relationships/pivotCacheDefinition" Target="pivotCache/pivotCacheDefinition1.xml"/><Relationship Id="rId20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5.xml"/><Relationship Id="rId11" Type="http://schemas.openxmlformats.org/officeDocument/2006/relationships/worksheet" Target="worksheets/sheet10.xml"/><Relationship Id="rId5" Type="http://schemas.openxmlformats.org/officeDocument/2006/relationships/worksheet" Target="worksheets/sheet4.xml"/><Relationship Id="rId15" Type="http://schemas.openxmlformats.org/officeDocument/2006/relationships/worksheet" Target="worksheets/sheet14.xml"/><Relationship Id="rId10" Type="http://schemas.openxmlformats.org/officeDocument/2006/relationships/worksheet" Target="worksheets/sheet9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3.xml"/><Relationship Id="rId9" Type="http://schemas.openxmlformats.org/officeDocument/2006/relationships/worksheet" Target="worksheets/sheet8.xml"/><Relationship Id="rId14" Type="http://schemas.openxmlformats.org/officeDocument/2006/relationships/worksheet" Target="worksheets/sheet13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</c:title>
    <c:autoTitleDeleted val="0"/>
    <c:view3D>
      <c:rotX val="30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tx>
            <c:strRef>
              <c:f>'EJE INGRESOS'!$C$6</c:f>
              <c:strCache>
                <c:ptCount val="1"/>
                <c:pt idx="0">
                  <c:v>COMPOSICION DEL PRESUPUESTO DE INGRESOS</c:v>
                </c:pt>
              </c:strCache>
            </c:strRef>
          </c:tx>
          <c:spPr>
            <a:solidFill>
              <a:srgbClr val="FF0000"/>
            </a:solidFill>
            <a:scene3d>
              <a:camera prst="orthographicFront"/>
              <a:lightRig rig="threePt" dir="t"/>
            </a:scene3d>
            <a:sp3d>
              <a:bevelT/>
            </a:sp3d>
          </c:spPr>
          <c:explosion val="9"/>
          <c:dPt>
            <c:idx val="0"/>
            <c:bubble3D val="0"/>
            <c:spPr>
              <a:solidFill>
                <a:schemeClr val="accent6">
                  <a:lumMod val="50000"/>
                </a:schemeClr>
              </a:solidFill>
              <a:scene3d>
                <a:camera prst="orthographicFront"/>
                <a:lightRig rig="threePt" dir="t"/>
              </a:scene3d>
              <a:sp3d>
                <a:bevelT/>
              </a:sp3d>
            </c:spPr>
            <c:extLst>
              <c:ext xmlns:c16="http://schemas.microsoft.com/office/drawing/2014/chart" uri="{C3380CC4-5D6E-409C-BE32-E72D297353CC}">
                <c16:uniqueId val="{00000001-8E94-42A6-B762-19F984D3BA42}"/>
              </c:ext>
            </c:extLst>
          </c:dPt>
          <c:dLbls>
            <c:dLbl>
              <c:idx val="0"/>
              <c:layout>
                <c:manualLayout>
                  <c:x val="0.18189348856145465"/>
                  <c:y val="3.6056624069532292E-2"/>
                </c:manualLayout>
              </c:layout>
              <c:showLegendKey val="0"/>
              <c:showVal val="1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8E94-42A6-B762-19F984D3BA42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'EJE INGRESOS'!$B$7:$B$9</c:f>
              <c:strCache>
                <c:ptCount val="2"/>
                <c:pt idx="0">
                  <c:v>INGRESOS PROPIOS</c:v>
                </c:pt>
                <c:pt idx="1">
                  <c:v>APORTES NACIÓN</c:v>
                </c:pt>
              </c:strCache>
            </c:strRef>
          </c:cat>
          <c:val>
            <c:numRef>
              <c:f>'EJE INGRESOS'!$C$7:$C$9</c:f>
              <c:numCache>
                <c:formatCode>_("$"\ * #,##0_);_("$"\ * \(#,##0\);_("$"\ * "-"_);_(@_)</c:formatCode>
                <c:ptCount val="2"/>
                <c:pt idx="0">
                  <c:v>1733762853</c:v>
                </c:pt>
                <c:pt idx="1">
                  <c:v>15231571505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8E94-42A6-B762-19F984D3BA42}"/>
            </c:ext>
          </c:extLst>
        </c:ser>
        <c:ser>
          <c:idx val="1"/>
          <c:order val="1"/>
          <c:tx>
            <c:strRef>
              <c:f>'EJE INGRESOS'!$G$6</c:f>
              <c:strCache>
                <c:ptCount val="1"/>
                <c:pt idx="0">
                  <c:v>PARTICIPACION EN EL PRESUPUESTO FINAL (%)</c:v>
                </c:pt>
              </c:strCache>
            </c:strRef>
          </c:tx>
          <c:explosion val="25"/>
          <c:dLbls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'EJE INGRESOS'!$B$7:$B$9</c:f>
              <c:strCache>
                <c:ptCount val="2"/>
                <c:pt idx="0">
                  <c:v>INGRESOS PROPIOS</c:v>
                </c:pt>
                <c:pt idx="1">
                  <c:v>APORTES NACIÓN</c:v>
                </c:pt>
              </c:strCache>
            </c:strRef>
          </c:cat>
          <c:val>
            <c:numRef>
              <c:f>'EJE INGRESOS'!$G$7:$G$9</c:f>
              <c:numCache>
                <c:formatCode>0%</c:formatCode>
                <c:ptCount val="2"/>
                <c:pt idx="0">
                  <c:v>0.10219444052291515</c:v>
                </c:pt>
                <c:pt idx="1">
                  <c:v>0.89780555947708485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8E94-42A6-B762-19F984D3BA42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  <c:showLeaderLines val="1"/>
        </c:dLbls>
      </c:pie3DChart>
    </c:plotArea>
    <c:legend>
      <c:legendPos val="t"/>
      <c:overlay val="0"/>
      <c:txPr>
        <a:bodyPr/>
        <a:lstStyle/>
        <a:p>
          <a:pPr rtl="0">
            <a:defRPr/>
          </a:pPr>
          <a:endParaRPr lang="es-CO"/>
        </a:p>
      </c:txPr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'tendencia GG diap 6-7'!$A$4</c:f>
          <c:strCache>
            <c:ptCount val="1"/>
            <c:pt idx="0">
              <c:v>EJECUCIÓN PRESUPUESTAL
ADQUISICIÓN BIENES Y SERVICIOS
CON CORTE SEPTIEMBRE 30  DE 2025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cap="all" spc="120" normalizeH="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plotArea>
      <c:layout>
        <c:manualLayout>
          <c:layoutTarget val="inner"/>
          <c:xMode val="edge"/>
          <c:yMode val="edge"/>
          <c:x val="0.18004097048844503"/>
          <c:y val="0.24860416041893124"/>
          <c:w val="0.80369886690992898"/>
          <c:h val="0.60195108683198217"/>
        </c:manualLayout>
      </c:layout>
      <c:lineChart>
        <c:grouping val="standard"/>
        <c:varyColors val="0"/>
        <c:ser>
          <c:idx val="0"/>
          <c:order val="0"/>
          <c:tx>
            <c:strRef>
              <c:f>'tendencia GG diap 6-7'!$D$5</c:f>
              <c:strCache>
                <c:ptCount val="1"/>
                <c:pt idx="0">
                  <c:v>ESPERADO</c:v>
                </c:pt>
              </c:strCache>
            </c:strRef>
          </c:tx>
          <c:spPr>
            <a:ln w="22225" cap="rnd">
              <a:solidFill>
                <a:schemeClr val="accent1"/>
              </a:solidFill>
              <a:round/>
            </a:ln>
            <a:effectLst/>
          </c:spPr>
          <c:marker>
            <c:symbol val="diamond"/>
            <c:size val="6"/>
            <c:spPr>
              <a:solidFill>
                <a:schemeClr val="accent1"/>
              </a:solidFill>
              <a:ln w="9525">
                <a:solidFill>
                  <a:schemeClr val="accent1"/>
                </a:solidFill>
                <a:round/>
              </a:ln>
              <a:effectLst/>
            </c:spPr>
          </c:marker>
          <c:cat>
            <c:strRef>
              <c:f>'tendencia GG diap 6-7'!$A$6:$A$17</c:f>
              <c:strCache>
                <c:ptCount val="12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</c:strCache>
            </c:strRef>
          </c:cat>
          <c:val>
            <c:numRef>
              <c:f>'tendencia GG diap 6-7'!$D$6:$D$17</c:f>
              <c:numCache>
                <c:formatCode>0%</c:formatCode>
                <c:ptCount val="12"/>
                <c:pt idx="0">
                  <c:v>8.3333333596596823E-2</c:v>
                </c:pt>
                <c:pt idx="1">
                  <c:v>0.16666666719319365</c:v>
                </c:pt>
                <c:pt idx="2">
                  <c:v>0.25000000078979046</c:v>
                </c:pt>
                <c:pt idx="3">
                  <c:v>0.33333333438638729</c:v>
                </c:pt>
                <c:pt idx="4">
                  <c:v>0.41666666798298407</c:v>
                </c:pt>
                <c:pt idx="5">
                  <c:v>0.50000000157958091</c:v>
                </c:pt>
                <c:pt idx="6">
                  <c:v>0.58333333517617769</c:v>
                </c:pt>
                <c:pt idx="7">
                  <c:v>0.66666666877277458</c:v>
                </c:pt>
                <c:pt idx="8">
                  <c:v>0.75000000236937137</c:v>
                </c:pt>
                <c:pt idx="9">
                  <c:v>0.83333333596596815</c:v>
                </c:pt>
                <c:pt idx="10">
                  <c:v>0.91666666956256504</c:v>
                </c:pt>
                <c:pt idx="11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DBE-4E5A-B479-4C8D112842F1}"/>
            </c:ext>
          </c:extLst>
        </c:ser>
        <c:ser>
          <c:idx val="1"/>
          <c:order val="1"/>
          <c:tx>
            <c:strRef>
              <c:f>'tendencia GG diap 6-7'!$E$5</c:f>
              <c:strCache>
                <c:ptCount val="1"/>
                <c:pt idx="0">
                  <c:v>EJECUCIÓN</c:v>
                </c:pt>
              </c:strCache>
            </c:strRef>
          </c:tx>
          <c:spPr>
            <a:ln w="22225" cap="rnd">
              <a:solidFill>
                <a:schemeClr val="accent2"/>
              </a:solidFill>
              <a:round/>
            </a:ln>
            <a:effectLst/>
          </c:spPr>
          <c:marker>
            <c:symbol val="square"/>
            <c:size val="6"/>
            <c:spPr>
              <a:solidFill>
                <a:schemeClr val="accent2"/>
              </a:solidFill>
              <a:ln w="9525">
                <a:solidFill>
                  <a:schemeClr val="accent2"/>
                </a:solidFill>
                <a:round/>
              </a:ln>
              <a:effectLst/>
            </c:spPr>
          </c:marker>
          <c:cat>
            <c:strRef>
              <c:f>'tendencia GG diap 6-7'!$A$6:$A$17</c:f>
              <c:strCache>
                <c:ptCount val="12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</c:strCache>
            </c:strRef>
          </c:cat>
          <c:val>
            <c:numRef>
              <c:f>'tendencia GG diap 6-7'!$E$6:$E$13</c:f>
              <c:numCache>
                <c:formatCode>0.00%</c:formatCode>
                <c:ptCount val="8"/>
                <c:pt idx="0">
                  <c:v>5.9487640694021217E-3</c:v>
                </c:pt>
                <c:pt idx="1">
                  <c:v>8.4719555630784329E-2</c:v>
                </c:pt>
                <c:pt idx="2">
                  <c:v>0.21218298589245652</c:v>
                </c:pt>
                <c:pt idx="3">
                  <c:v>0.3529311259225183</c:v>
                </c:pt>
                <c:pt idx="4">
                  <c:v>0.49655847784305601</c:v>
                </c:pt>
                <c:pt idx="5">
                  <c:v>0.59315029305695943</c:v>
                </c:pt>
                <c:pt idx="6">
                  <c:v>0.78083488979180327</c:v>
                </c:pt>
                <c:pt idx="7">
                  <c:v>0.96572893493260503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DBE-4E5A-B479-4C8D112842F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16841176"/>
        <c:axId val="218233784"/>
      </c:lineChart>
      <c:catAx>
        <c:axId val="216841176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1" i="0" u="none" strike="noStrike" kern="1200" cap="all" spc="120" normalizeH="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218233784"/>
        <c:crosses val="autoZero"/>
        <c:auto val="1"/>
        <c:lblAlgn val="ctr"/>
        <c:lblOffset val="100"/>
        <c:noMultiLvlLbl val="0"/>
      </c:catAx>
      <c:valAx>
        <c:axId val="218233784"/>
        <c:scaling>
          <c:orientation val="minMax"/>
        </c:scaling>
        <c:delete val="0"/>
        <c:axPos val="l"/>
        <c:numFmt formatCode="0%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dk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216841176"/>
        <c:crosses val="autoZero"/>
        <c:crossBetween val="between"/>
      </c:valAx>
      <c:dTable>
        <c:showHorzBorder val="1"/>
        <c:showVertBorder val="1"/>
        <c:showOutline val="1"/>
        <c:showKeys val="1"/>
        <c:spPr>
          <a:noFill/>
          <a:ln w="9525">
            <a:solidFill>
              <a:schemeClr val="tx1">
                <a:lumMod val="15000"/>
                <a:lumOff val="85000"/>
              </a:schemeClr>
            </a:solidFill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</c:dTable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lt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b="1" i="0" baseline="0">
          <a:solidFill>
            <a:sysClr val="windowText" lastClr="000000"/>
          </a:solidFill>
        </a:defRPr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'tendencia GG diap 6-7'!$A$4</c:f>
          <c:strCache>
            <c:ptCount val="1"/>
            <c:pt idx="0">
              <c:v>EJECUCIÓN PRESUPUESTAL
ADQUISICIÓN BIENES Y SERVICIOS
CON CORTE SEPTIEMBRE 30  DE 2025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view3D>
      <c:rotX val="15"/>
      <c:rotY val="20"/>
      <c:depthPercent val="100"/>
      <c:rAngAx val="1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bar3DChart>
        <c:barDir val="col"/>
        <c:grouping val="clustered"/>
        <c:varyColors val="0"/>
        <c:ser>
          <c:idx val="0"/>
          <c:order val="0"/>
          <c:tx>
            <c:strRef>
              <c:f>'tendencia GG diap 6-7'!$B$5</c:f>
              <c:strCache>
                <c:ptCount val="1"/>
                <c:pt idx="0">
                  <c:v>ESPERADO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  <a:sp3d/>
          </c:spPr>
          <c:invertIfNegative val="0"/>
          <c:cat>
            <c:strRef>
              <c:f>'tendencia GG diap 6-7'!$A$6:$A$17</c:f>
              <c:strCache>
                <c:ptCount val="12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</c:strCache>
            </c:strRef>
          </c:cat>
          <c:val>
            <c:numRef>
              <c:f>'tendencia GG diap 6-7'!$B$6:$B$17</c:f>
              <c:numCache>
                <c:formatCode>_(* #,##0_);_(* \(#,##0\);_(* "-"_);_(@_)</c:formatCode>
                <c:ptCount val="12"/>
                <c:pt idx="0">
                  <c:v>105513220</c:v>
                </c:pt>
                <c:pt idx="1">
                  <c:v>211026440</c:v>
                </c:pt>
                <c:pt idx="2">
                  <c:v>316539660</c:v>
                </c:pt>
                <c:pt idx="3">
                  <c:v>422052880</c:v>
                </c:pt>
                <c:pt idx="4">
                  <c:v>527566100</c:v>
                </c:pt>
                <c:pt idx="5">
                  <c:v>633079320</c:v>
                </c:pt>
                <c:pt idx="6">
                  <c:v>738592540</c:v>
                </c:pt>
                <c:pt idx="7">
                  <c:v>844105760</c:v>
                </c:pt>
                <c:pt idx="8">
                  <c:v>949618980</c:v>
                </c:pt>
                <c:pt idx="9">
                  <c:v>1055132200</c:v>
                </c:pt>
                <c:pt idx="10">
                  <c:v>1160645420</c:v>
                </c:pt>
                <c:pt idx="11">
                  <c:v>1266158636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87D-415F-B617-627ACB9B50A0}"/>
            </c:ext>
          </c:extLst>
        </c:ser>
        <c:ser>
          <c:idx val="1"/>
          <c:order val="1"/>
          <c:tx>
            <c:strRef>
              <c:f>'tendencia GG diap 6-7'!$C$5</c:f>
              <c:strCache>
                <c:ptCount val="1"/>
                <c:pt idx="0">
                  <c:v>EJECUCIÓN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  <a:sp3d/>
          </c:spPr>
          <c:invertIfNegative val="0"/>
          <c:cat>
            <c:strRef>
              <c:f>'tendencia GG diap 6-7'!$A$6:$A$17</c:f>
              <c:strCache>
                <c:ptCount val="12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</c:strCache>
            </c:strRef>
          </c:cat>
          <c:val>
            <c:numRef>
              <c:f>'tendencia GG diap 6-7'!$C$6:$C$17</c:f>
              <c:numCache>
                <c:formatCode>_(* #,##0.00_);_(* \(#,##0.00\);_(* "-"??_);_(@_)</c:formatCode>
                <c:ptCount val="12"/>
                <c:pt idx="0">
                  <c:v>7532079</c:v>
                </c:pt>
                <c:pt idx="1">
                  <c:v>107268397</c:v>
                </c:pt>
                <c:pt idx="2">
                  <c:v>268657320</c:v>
                </c:pt>
                <c:pt idx="3">
                  <c:v>446866793</c:v>
                </c:pt>
                <c:pt idx="4">
                  <c:v>628721805</c:v>
                </c:pt>
                <c:pt idx="5">
                  <c:v>751022366</c:v>
                </c:pt>
                <c:pt idx="6">
                  <c:v>988660839</c:v>
                </c:pt>
                <c:pt idx="7">
                  <c:v>1222766031</c:v>
                </c:pt>
                <c:pt idx="8">
                  <c:v>1600626290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87D-415F-B617-627ACB9B50A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218234960"/>
        <c:axId val="218235352"/>
        <c:axId val="0"/>
      </c:bar3DChart>
      <c:catAx>
        <c:axId val="21823496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218235352"/>
        <c:crosses val="autoZero"/>
        <c:auto val="1"/>
        <c:lblAlgn val="ctr"/>
        <c:lblOffset val="100"/>
        <c:noMultiLvlLbl val="0"/>
      </c:catAx>
      <c:valAx>
        <c:axId val="21823535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_(* #,##0_);_(* \(#,##0\);_(* &quot;-&quot;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218234960"/>
        <c:crosses val="autoZero"/>
        <c:crossBetween val="between"/>
      </c:val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</c:dTable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'tendencia TRANSF diap 8-9'!$A$4</c:f>
          <c:strCache>
            <c:ptCount val="1"/>
            <c:pt idx="0">
              <c:v>EJECUCIÓN PRESUPUESTAL
TRANSFERENCIA
A AGOSTO 31 DE 2015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cap="all" spc="120" normalizeH="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'tendencia TRANSF diap 8-9'!$D$5</c:f>
              <c:strCache>
                <c:ptCount val="1"/>
                <c:pt idx="0">
                  <c:v>ESPERADO</c:v>
                </c:pt>
              </c:strCache>
            </c:strRef>
          </c:tx>
          <c:spPr>
            <a:ln w="22225" cap="rnd">
              <a:solidFill>
                <a:schemeClr val="accent2"/>
              </a:solidFill>
              <a:round/>
            </a:ln>
            <a:effectLst/>
          </c:spPr>
          <c:marker>
            <c:symbol val="diamond"/>
            <c:size val="6"/>
            <c:spPr>
              <a:solidFill>
                <a:schemeClr val="accent2"/>
              </a:solidFill>
              <a:ln w="9525">
                <a:solidFill>
                  <a:schemeClr val="accent2"/>
                </a:solidFill>
                <a:round/>
              </a:ln>
              <a:effectLst/>
            </c:spPr>
          </c:marker>
          <c:cat>
            <c:strRef>
              <c:f>'tendencia TRANSF diap 8-9'!$A$6:$A$17</c:f>
              <c:strCache>
                <c:ptCount val="12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</c:strCache>
            </c:strRef>
          </c:cat>
          <c:val>
            <c:numRef>
              <c:f>'tendencia TRANSF diap 8-9'!$D$6:$D$17</c:f>
              <c:numCache>
                <c:formatCode>0%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6C2-4F6D-93E4-22E10ADEADD3}"/>
            </c:ext>
          </c:extLst>
        </c:ser>
        <c:ser>
          <c:idx val="1"/>
          <c:order val="1"/>
          <c:tx>
            <c:strRef>
              <c:f>'tendencia TRANSF diap 8-9'!$E$5</c:f>
              <c:strCache>
                <c:ptCount val="1"/>
                <c:pt idx="0">
                  <c:v>EJECUCIÓN</c:v>
                </c:pt>
              </c:strCache>
            </c:strRef>
          </c:tx>
          <c:spPr>
            <a:ln w="22225" cap="rnd">
              <a:solidFill>
                <a:schemeClr val="accent4"/>
              </a:solidFill>
              <a:round/>
            </a:ln>
            <a:effectLst/>
          </c:spPr>
          <c:marker>
            <c:symbol val="square"/>
            <c:size val="6"/>
            <c:spPr>
              <a:solidFill>
                <a:schemeClr val="accent4"/>
              </a:solidFill>
              <a:ln w="9525">
                <a:solidFill>
                  <a:schemeClr val="accent4"/>
                </a:solidFill>
                <a:round/>
              </a:ln>
              <a:effectLst/>
            </c:spPr>
          </c:marker>
          <c:cat>
            <c:strRef>
              <c:f>'tendencia TRANSF diap 8-9'!$A$6:$A$17</c:f>
              <c:strCache>
                <c:ptCount val="12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</c:strCache>
            </c:strRef>
          </c:cat>
          <c:val>
            <c:numRef>
              <c:f>'tendencia TRANSF diap 8-9'!$E$6:$E$13</c:f>
              <c:numCache>
                <c:formatCode>0%</c:formatCode>
                <c:ptCount val="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6C2-4F6D-93E4-22E10ADEADD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18236528"/>
        <c:axId val="218236920"/>
      </c:lineChart>
      <c:catAx>
        <c:axId val="218236528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cap="all" spc="12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218236920"/>
        <c:crosses val="autoZero"/>
        <c:auto val="1"/>
        <c:lblAlgn val="ctr"/>
        <c:lblOffset val="100"/>
        <c:noMultiLvlLbl val="0"/>
      </c:catAx>
      <c:valAx>
        <c:axId val="218236920"/>
        <c:scaling>
          <c:orientation val="minMax"/>
        </c:scaling>
        <c:delete val="0"/>
        <c:axPos val="l"/>
        <c:numFmt formatCode="0%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dk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218236528"/>
        <c:crosses val="autoZero"/>
        <c:crossBetween val="between"/>
      </c:valAx>
      <c:dTable>
        <c:showHorzBorder val="1"/>
        <c:showVertBorder val="1"/>
        <c:showOutline val="1"/>
        <c:showKeys val="1"/>
        <c:spPr>
          <a:noFill/>
          <a:ln w="9525">
            <a:solidFill>
              <a:schemeClr val="tx1">
                <a:lumMod val="15000"/>
                <a:lumOff val="85000"/>
              </a:schemeClr>
            </a:solidFill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</c:dTable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lt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'tendencia TRANSF diap 8-9'!$A$4</c:f>
          <c:strCache>
            <c:ptCount val="1"/>
            <c:pt idx="0">
              <c:v>EJECUCIÓN PRESUPUESTAL
TRANSFERENCIA
A AGOSTO 31 DE 2015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view3D>
      <c:rotX val="15"/>
      <c:rotY val="20"/>
      <c:depthPercent val="100"/>
      <c:rAngAx val="1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bar3DChart>
        <c:barDir val="col"/>
        <c:grouping val="clustered"/>
        <c:varyColors val="0"/>
        <c:ser>
          <c:idx val="0"/>
          <c:order val="0"/>
          <c:tx>
            <c:strRef>
              <c:f>'tendencia TRANSF diap 8-9'!$B$5</c:f>
              <c:strCache>
                <c:ptCount val="1"/>
                <c:pt idx="0">
                  <c:v>ESPERADO</c:v>
                </c:pt>
              </c:strCache>
            </c:strRef>
          </c:tx>
          <c:spPr>
            <a:solidFill>
              <a:schemeClr val="accent6"/>
            </a:solidFill>
            <a:ln>
              <a:noFill/>
            </a:ln>
            <a:effectLst/>
            <a:sp3d/>
          </c:spPr>
          <c:invertIfNegative val="0"/>
          <c:cat>
            <c:strRef>
              <c:f>'tendencia TRANSF diap 8-9'!$A$6:$A$17</c:f>
              <c:strCache>
                <c:ptCount val="12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</c:strCache>
            </c:strRef>
          </c:cat>
          <c:val>
            <c:numRef>
              <c:f>'tendencia TRANSF diap 8-9'!$B$6:$B$17</c:f>
              <c:numCache>
                <c:formatCode>_-* #,##0_-;\-* #,##0_-;_-* "-"??_-;_-@_-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C84-4B32-805A-CDBF0C4D1BAD}"/>
            </c:ext>
          </c:extLst>
        </c:ser>
        <c:ser>
          <c:idx val="1"/>
          <c:order val="1"/>
          <c:tx>
            <c:strRef>
              <c:f>'tendencia TRANSF diap 8-9'!$C$5</c:f>
              <c:strCache>
                <c:ptCount val="1"/>
                <c:pt idx="0">
                  <c:v>EJECUCIÓN</c:v>
                </c:pt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  <a:sp3d/>
          </c:spPr>
          <c:invertIfNegative val="0"/>
          <c:cat>
            <c:strRef>
              <c:f>'tendencia TRANSF diap 8-9'!$A$6:$A$17</c:f>
              <c:strCache>
                <c:ptCount val="12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</c:strCache>
            </c:strRef>
          </c:cat>
          <c:val>
            <c:numRef>
              <c:f>'tendencia TRANSF diap 8-9'!$C$6:$C$17</c:f>
              <c:numCache>
                <c:formatCode>_-* #,##0_-;\-* #,##0_-;_-* "-"??_-;_-@_-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1C84-4B32-805A-CDBF0C4D1BA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218521112"/>
        <c:axId val="218521504"/>
        <c:axId val="0"/>
      </c:bar3DChart>
      <c:catAx>
        <c:axId val="21852111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218521504"/>
        <c:crosses val="autoZero"/>
        <c:auto val="1"/>
        <c:lblAlgn val="ctr"/>
        <c:lblOffset val="100"/>
        <c:noMultiLvlLbl val="0"/>
      </c:catAx>
      <c:valAx>
        <c:axId val="21852150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_-* #,##0_-;\-* #,##0_-;_-* &quot;-&quot;??_-;_-@_-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218521112"/>
        <c:crosses val="autoZero"/>
        <c:crossBetween val="between"/>
      </c:val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</c:dTable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'tendencia DEUDA diap 10-11'!$A$5</c:f>
          <c:strCache>
            <c:ptCount val="1"/>
            <c:pt idx="0">
              <c:v>EJECUCIÓN PRESUPUESTAL 
SERVICIO DE LA DEUDA
A AGOSTO 31 DE 2015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cap="all" spc="120" normalizeH="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'tendencia DEUDA diap 10-11'!$D$6</c:f>
              <c:strCache>
                <c:ptCount val="1"/>
                <c:pt idx="0">
                  <c:v>ESPERADO</c:v>
                </c:pt>
              </c:strCache>
            </c:strRef>
          </c:tx>
          <c:spPr>
            <a:ln w="22225" cap="rnd">
              <a:solidFill>
                <a:schemeClr val="accent3">
                  <a:lumMod val="50000"/>
                </a:schemeClr>
              </a:solidFill>
              <a:round/>
            </a:ln>
            <a:effectLst/>
          </c:spPr>
          <c:marker>
            <c:symbol val="diamond"/>
            <c:size val="6"/>
            <c:spPr>
              <a:solidFill>
                <a:schemeClr val="accent1"/>
              </a:solidFill>
              <a:ln w="9525">
                <a:solidFill>
                  <a:schemeClr val="accent3">
                    <a:lumMod val="50000"/>
                  </a:schemeClr>
                </a:solidFill>
                <a:round/>
              </a:ln>
              <a:effectLst/>
            </c:spPr>
          </c:marker>
          <c:cat>
            <c:strRef>
              <c:f>'tendencia DEUDA diap 10-11'!$A$7:$A$18</c:f>
              <c:strCache>
                <c:ptCount val="12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</c:strCache>
            </c:strRef>
          </c:cat>
          <c:val>
            <c:numRef>
              <c:f>'tendencia DEUDA diap 10-11'!$D$7:$D$18</c:f>
              <c:numCache>
                <c:formatCode>0%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959-49F1-A29C-712640B56012}"/>
            </c:ext>
          </c:extLst>
        </c:ser>
        <c:ser>
          <c:idx val="1"/>
          <c:order val="1"/>
          <c:tx>
            <c:strRef>
              <c:f>'tendencia DEUDA diap 10-11'!$E$6</c:f>
              <c:strCache>
                <c:ptCount val="1"/>
                <c:pt idx="0">
                  <c:v>EJECUCIÓN</c:v>
                </c:pt>
              </c:strCache>
            </c:strRef>
          </c:tx>
          <c:spPr>
            <a:ln w="22225" cap="rnd">
              <a:solidFill>
                <a:schemeClr val="accent2"/>
              </a:solidFill>
              <a:round/>
            </a:ln>
            <a:effectLst/>
          </c:spPr>
          <c:marker>
            <c:symbol val="square"/>
            <c:size val="6"/>
            <c:spPr>
              <a:solidFill>
                <a:schemeClr val="accent2"/>
              </a:solidFill>
              <a:ln w="9525">
                <a:solidFill>
                  <a:schemeClr val="accent2"/>
                </a:solidFill>
                <a:round/>
              </a:ln>
              <a:effectLst/>
            </c:spPr>
          </c:marker>
          <c:cat>
            <c:strRef>
              <c:f>'tendencia DEUDA diap 10-11'!$A$7:$A$18</c:f>
              <c:strCache>
                <c:ptCount val="12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</c:strCache>
            </c:strRef>
          </c:cat>
          <c:val>
            <c:numRef>
              <c:f>'tendencia DEUDA diap 10-11'!$E$7:$E$14</c:f>
              <c:numCache>
                <c:formatCode>0%</c:formatCode>
                <c:ptCount val="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C959-49F1-A29C-712640B5601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18522680"/>
        <c:axId val="218523072"/>
      </c:lineChart>
      <c:catAx>
        <c:axId val="218522680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cap="all" spc="12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218523072"/>
        <c:crosses val="autoZero"/>
        <c:auto val="1"/>
        <c:lblAlgn val="ctr"/>
        <c:lblOffset val="100"/>
        <c:noMultiLvlLbl val="0"/>
      </c:catAx>
      <c:valAx>
        <c:axId val="218523072"/>
        <c:scaling>
          <c:orientation val="minMax"/>
        </c:scaling>
        <c:delete val="0"/>
        <c:axPos val="l"/>
        <c:numFmt formatCode="0%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dk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218522680"/>
        <c:crosses val="autoZero"/>
        <c:crossBetween val="between"/>
      </c:valAx>
      <c:dTable>
        <c:showHorzBorder val="1"/>
        <c:showVertBorder val="1"/>
        <c:showOutline val="1"/>
        <c:showKeys val="1"/>
        <c:spPr>
          <a:noFill/>
          <a:ln w="9525">
            <a:solidFill>
              <a:schemeClr val="tx1">
                <a:lumMod val="15000"/>
                <a:lumOff val="85000"/>
              </a:schemeClr>
            </a:solidFill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</c:dTable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lt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'tendencia DEUDA diap 10-11'!$A$5</c:f>
          <c:strCache>
            <c:ptCount val="1"/>
            <c:pt idx="0">
              <c:v>EJECUCIÓN PRESUPUESTAL 
SERVICIO DE LA DEUDA
A AGOSTO 31 DE 2015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view3D>
      <c:rotX val="15"/>
      <c:rotY val="20"/>
      <c:depthPercent val="100"/>
      <c:rAngAx val="1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bar3DChart>
        <c:barDir val="col"/>
        <c:grouping val="clustered"/>
        <c:varyColors val="0"/>
        <c:ser>
          <c:idx val="0"/>
          <c:order val="0"/>
          <c:tx>
            <c:strRef>
              <c:f>'tendencia DEUDA diap 10-11'!$B$6</c:f>
              <c:strCache>
                <c:ptCount val="1"/>
                <c:pt idx="0">
                  <c:v>ESPERADO</c:v>
                </c:pt>
              </c:strCache>
            </c:strRef>
          </c:tx>
          <c:spPr>
            <a:solidFill>
              <a:srgbClr val="FF9900"/>
            </a:solidFill>
            <a:ln>
              <a:noFill/>
            </a:ln>
            <a:effectLst/>
            <a:sp3d/>
          </c:spPr>
          <c:invertIfNegative val="0"/>
          <c:cat>
            <c:strRef>
              <c:f>'tendencia DEUDA diap 10-11'!$A$7:$A$18</c:f>
              <c:strCache>
                <c:ptCount val="12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</c:strCache>
            </c:strRef>
          </c:cat>
          <c:val>
            <c:numRef>
              <c:f>'tendencia DEUDA diap 10-11'!$B$7:$B$18</c:f>
              <c:numCache>
                <c:formatCode>_(* #,##0.00_);_(* \(#,##0.00\);_(* "-"??_);_(@_)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7E1-4261-AA1E-F267BAF0D95D}"/>
            </c:ext>
          </c:extLst>
        </c:ser>
        <c:ser>
          <c:idx val="1"/>
          <c:order val="1"/>
          <c:tx>
            <c:strRef>
              <c:f>'tendencia DEUDA diap 10-11'!$C$6</c:f>
              <c:strCache>
                <c:ptCount val="1"/>
                <c:pt idx="0">
                  <c:v>EJECUCIÓN</c:v>
                </c:pt>
              </c:strCache>
            </c:strRef>
          </c:tx>
          <c:spPr>
            <a:solidFill>
              <a:schemeClr val="bg1">
                <a:lumMod val="50000"/>
              </a:schemeClr>
            </a:solidFill>
            <a:ln>
              <a:noFill/>
            </a:ln>
            <a:effectLst/>
            <a:sp3d/>
          </c:spPr>
          <c:invertIfNegative val="0"/>
          <c:cat>
            <c:strRef>
              <c:f>'tendencia DEUDA diap 10-11'!$A$7:$A$18</c:f>
              <c:strCache>
                <c:ptCount val="12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</c:strCache>
            </c:strRef>
          </c:cat>
          <c:val>
            <c:numRef>
              <c:f>'tendencia DEUDA diap 10-11'!$C$7:$C$18</c:f>
              <c:numCache>
                <c:formatCode>_(* #,##0.00_);_(* \(#,##0.00\);_(* "-"??_);_(@_)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E7E1-4261-AA1E-F267BAF0D95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218524248"/>
        <c:axId val="219285096"/>
        <c:axId val="0"/>
      </c:bar3DChart>
      <c:catAx>
        <c:axId val="21852424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219285096"/>
        <c:crosses val="autoZero"/>
        <c:auto val="1"/>
        <c:lblAlgn val="ctr"/>
        <c:lblOffset val="100"/>
        <c:noMultiLvlLbl val="0"/>
      </c:catAx>
      <c:valAx>
        <c:axId val="21928509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_(* #,##0.00_);_(* \(#,##0.00\);_(* &quot;-&quot;??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218524248"/>
        <c:crosses val="autoZero"/>
        <c:crossBetween val="between"/>
      </c:val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</c:dTable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7"/>
    </mc:Choice>
    <mc:Fallback>
      <c:style val="7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Ejecución Presupuestal - Proyectos de Inversión</a:t>
            </a:r>
          </a:p>
          <a:p>
            <a:pPr>
              <a:defRPr sz="16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CON CORTE SEPTIEMBRE 30  DE 2025</a:t>
            </a:r>
          </a:p>
        </c:rich>
      </c:tx>
      <c:overlay val="0"/>
      <c:spPr>
        <a:noFill/>
        <a:ln>
          <a:noFill/>
        </a:ln>
        <a:effectLst/>
      </c:spPr>
    </c:title>
    <c:autoTitleDeleted val="0"/>
    <c:view3D>
      <c:rotX val="15"/>
      <c:rotY val="20"/>
      <c:depthPercent val="100"/>
      <c:rAngAx val="1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bar3DChart>
        <c:barDir val="col"/>
        <c:grouping val="clustered"/>
        <c:varyColors val="0"/>
        <c:ser>
          <c:idx val="0"/>
          <c:order val="0"/>
          <c:tx>
            <c:strRef>
              <c:f>'Proyectos de Inversion diap 12'!$B$4</c:f>
              <c:strCache>
                <c:ptCount val="1"/>
                <c:pt idx="0">
                  <c:v>INVERSION</c:v>
                </c:pt>
              </c:strCache>
            </c:strRef>
          </c:tx>
          <c:spPr>
            <a:gradFill rotWithShape="1">
              <a:gsLst>
                <a:gs pos="0">
                  <a:schemeClr val="accent5">
                    <a:shade val="51000"/>
                    <a:satMod val="130000"/>
                  </a:schemeClr>
                </a:gs>
                <a:gs pos="80000">
                  <a:schemeClr val="accent5">
                    <a:shade val="93000"/>
                    <a:satMod val="130000"/>
                  </a:schemeClr>
                </a:gs>
                <a:gs pos="100000">
                  <a:schemeClr val="accent5">
                    <a:shade val="94000"/>
                    <a:satMod val="135000"/>
                  </a:schemeClr>
                </a:gs>
              </a:gsLst>
              <a:lin ang="16200000" scaled="0"/>
            </a:gra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  <c:invertIfNegative val="0"/>
          <c:dPt>
            <c:idx val="3"/>
            <c:invertIfNegative val="0"/>
            <c:bubble3D val="0"/>
            <c:spPr>
              <a:noFill/>
              <a:ln>
                <a:noFill/>
              </a:ln>
              <a:effectLst/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01-0B00-4237-ACE9-F6D27B4CEBFD}"/>
              </c:ext>
            </c:extLst>
          </c:dPt>
          <c:cat>
            <c:strRef>
              <c:f>'Proyectos de Inversion diap 12'!$C$3:$F$3</c:f>
              <c:strCache>
                <c:ptCount val="4"/>
                <c:pt idx="0">
                  <c:v>Aprop. Inicial</c:v>
                </c:pt>
                <c:pt idx="1">
                  <c:v>Aprop. Def.</c:v>
                </c:pt>
                <c:pt idx="2">
                  <c:v>Ejecución</c:v>
                </c:pt>
                <c:pt idx="3">
                  <c:v>% Ejec.</c:v>
                </c:pt>
              </c:strCache>
            </c:strRef>
          </c:cat>
          <c:val>
            <c:numRef>
              <c:f>'Proyectos de Inversion diap 12'!$C$4:$F$4</c:f>
              <c:numCache>
                <c:formatCode>#,##0</c:formatCode>
                <c:ptCount val="4"/>
                <c:pt idx="0">
                  <c:v>8217481969</c:v>
                </c:pt>
                <c:pt idx="1">
                  <c:v>8217481969</c:v>
                </c:pt>
                <c:pt idx="2">
                  <c:v>3562588102</c:v>
                </c:pt>
                <c:pt idx="3" formatCode="0.00%">
                  <c:v>0.43353768410319221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0B00-4237-ACE9-F6D27B4CEBF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219286272"/>
        <c:axId val="219286664"/>
        <c:axId val="0"/>
      </c:bar3DChart>
      <c:catAx>
        <c:axId val="219286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12700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219286664"/>
        <c:crosses val="autoZero"/>
        <c:auto val="1"/>
        <c:lblAlgn val="ctr"/>
        <c:lblOffset val="100"/>
        <c:noMultiLvlLbl val="0"/>
      </c:catAx>
      <c:valAx>
        <c:axId val="21928666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219286272"/>
        <c:crosses val="autoZero"/>
        <c:crossBetween val="between"/>
      </c:val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</c:dTable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cap="all" spc="120" normalizeH="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s-CO"/>
              <a:t>EJECUCIÓN PRESUPUESTAL</a:t>
            </a:r>
          </a:p>
          <a:p>
            <a:pPr>
              <a:defRPr sz="1600" b="1" i="0" u="none" strike="noStrike" kern="1200" cap="all" spc="120" normalizeH="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s-CO"/>
              <a:t>PROYECTOS DE INVERSIÓN</a:t>
            </a:r>
          </a:p>
          <a:p>
            <a:pPr>
              <a:defRPr sz="1600" b="1" i="0" u="none" strike="noStrike" kern="1200" cap="all" spc="120" normalizeH="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s-CO"/>
              <a:t>CON CORTE SEPTIEMBRE 30  DE 2025</a:t>
            </a:r>
          </a:p>
        </c:rich>
      </c:tx>
      <c:layout>
        <c:manualLayout>
          <c:xMode val="edge"/>
          <c:yMode val="edge"/>
          <c:x val="0.37089869281045756"/>
          <c:y val="2.6272575279203004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4396273995162367"/>
          <c:y val="0.19071262395173458"/>
          <c:w val="0.84459935155164423"/>
          <c:h val="0.6694037035642576"/>
        </c:manualLayout>
      </c:layout>
      <c:lineChart>
        <c:grouping val="standard"/>
        <c:varyColors val="0"/>
        <c:ser>
          <c:idx val="0"/>
          <c:order val="0"/>
          <c:tx>
            <c:strRef>
              <c:f>'Proyectos Inv. Lienal diap 13'!$D$6</c:f>
              <c:strCache>
                <c:ptCount val="1"/>
                <c:pt idx="0">
                  <c:v>ESPERADO</c:v>
                </c:pt>
              </c:strCache>
            </c:strRef>
          </c:tx>
          <c:spPr>
            <a:ln w="22225" cap="rnd">
              <a:solidFill>
                <a:schemeClr val="accent1"/>
              </a:solidFill>
              <a:round/>
            </a:ln>
            <a:effectLst/>
          </c:spPr>
          <c:marker>
            <c:symbol val="diamond"/>
            <c:size val="6"/>
            <c:spPr>
              <a:solidFill>
                <a:schemeClr val="accent1"/>
              </a:solidFill>
              <a:ln w="9525">
                <a:solidFill>
                  <a:schemeClr val="accent1"/>
                </a:solidFill>
                <a:round/>
              </a:ln>
              <a:effectLst/>
            </c:spPr>
          </c:marker>
          <c:cat>
            <c:strRef>
              <c:f>'Proyectos Inv. Lienal diap 13'!$A$7:$A$18</c:f>
              <c:strCache>
                <c:ptCount val="12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APR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</c:strCache>
            </c:strRef>
          </c:cat>
          <c:val>
            <c:numRef>
              <c:f>'Proyectos Inv. Lienal diap 13'!$D$7:$D$18</c:f>
              <c:numCache>
                <c:formatCode>0%</c:formatCode>
                <c:ptCount val="12"/>
                <c:pt idx="0">
                  <c:v>8.3333333323192357E-2</c:v>
                </c:pt>
                <c:pt idx="1">
                  <c:v>0.16666666664638471</c:v>
                </c:pt>
                <c:pt idx="2">
                  <c:v>0.24999999996957706</c:v>
                </c:pt>
                <c:pt idx="3">
                  <c:v>0.33333333329276943</c:v>
                </c:pt>
                <c:pt idx="4">
                  <c:v>0.41666666661596174</c:v>
                </c:pt>
                <c:pt idx="5">
                  <c:v>0.49999999993915412</c:v>
                </c:pt>
                <c:pt idx="6">
                  <c:v>0.58333333326234649</c:v>
                </c:pt>
                <c:pt idx="7">
                  <c:v>0.66666666658553886</c:v>
                </c:pt>
                <c:pt idx="8">
                  <c:v>0.74999999990873112</c:v>
                </c:pt>
                <c:pt idx="9">
                  <c:v>0.83333333323192349</c:v>
                </c:pt>
                <c:pt idx="10">
                  <c:v>0.91666666655511586</c:v>
                </c:pt>
                <c:pt idx="11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D51-420B-A89E-9D15F38051A1}"/>
            </c:ext>
          </c:extLst>
        </c:ser>
        <c:ser>
          <c:idx val="1"/>
          <c:order val="1"/>
          <c:tx>
            <c:strRef>
              <c:f>'Proyectos Inv. Lienal diap 13'!$E$6</c:f>
              <c:strCache>
                <c:ptCount val="1"/>
                <c:pt idx="0">
                  <c:v>REAL</c:v>
                </c:pt>
              </c:strCache>
            </c:strRef>
          </c:tx>
          <c:spPr>
            <a:ln w="22225" cap="rnd">
              <a:solidFill>
                <a:schemeClr val="accent2"/>
              </a:solidFill>
              <a:round/>
            </a:ln>
            <a:effectLst/>
          </c:spPr>
          <c:marker>
            <c:symbol val="square"/>
            <c:size val="6"/>
            <c:spPr>
              <a:solidFill>
                <a:schemeClr val="accent2"/>
              </a:solidFill>
              <a:ln w="9525">
                <a:solidFill>
                  <a:schemeClr val="accent2"/>
                </a:solidFill>
                <a:round/>
              </a:ln>
              <a:effectLst/>
            </c:spPr>
          </c:marker>
          <c:cat>
            <c:strRef>
              <c:f>'Proyectos Inv. Lienal diap 13'!$A$7:$A$18</c:f>
              <c:strCache>
                <c:ptCount val="12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APR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</c:strCache>
            </c:strRef>
          </c:cat>
          <c:val>
            <c:numRef>
              <c:f>'Proyectos Inv. Lienal diap 13'!$E$7:$E$18</c:f>
              <c:numCache>
                <c:formatCode>0.00%</c:formatCode>
                <c:ptCount val="12"/>
                <c:pt idx="0">
                  <c:v>0</c:v>
                </c:pt>
                <c:pt idx="1">
                  <c:v>4.4606453824030286E-3</c:v>
                </c:pt>
                <c:pt idx="2">
                  <c:v>4.9794322706593577E-2</c:v>
                </c:pt>
                <c:pt idx="3">
                  <c:v>8.1923972396853825E-2</c:v>
                </c:pt>
                <c:pt idx="4">
                  <c:v>0.12903230283923972</c:v>
                </c:pt>
                <c:pt idx="5">
                  <c:v>0.19066727495243502</c:v>
                </c:pt>
                <c:pt idx="6">
                  <c:v>0.27631143269503411</c:v>
                </c:pt>
                <c:pt idx="7">
                  <c:v>0.34095017324886812</c:v>
                </c:pt>
                <c:pt idx="8">
                  <c:v>0.43353768410319221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D51-420B-A89E-9D15F38051A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19287840"/>
        <c:axId val="219288232"/>
      </c:lineChart>
      <c:catAx>
        <c:axId val="219287840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1" i="0" u="none" strike="noStrike" kern="1200" cap="all" spc="120" normalizeH="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219288232"/>
        <c:crosses val="autoZero"/>
        <c:auto val="1"/>
        <c:lblAlgn val="ctr"/>
        <c:lblOffset val="100"/>
        <c:noMultiLvlLbl val="0"/>
      </c:catAx>
      <c:valAx>
        <c:axId val="219288232"/>
        <c:scaling>
          <c:orientation val="minMax"/>
        </c:scaling>
        <c:delete val="0"/>
        <c:axPos val="l"/>
        <c:numFmt formatCode="0%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dk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219287840"/>
        <c:crosses val="autoZero"/>
        <c:crossBetween val="between"/>
      </c:valAx>
      <c:dTable>
        <c:showHorzBorder val="1"/>
        <c:showVertBorder val="1"/>
        <c:showOutline val="1"/>
        <c:showKeys val="1"/>
        <c:spPr>
          <a:noFill/>
          <a:ln w="9525">
            <a:solidFill>
              <a:schemeClr val="tx1">
                <a:lumMod val="15000"/>
                <a:lumOff val="85000"/>
              </a:schemeClr>
            </a:solidFill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</c:dTable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lt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b="1" i="0" baseline="0">
          <a:solidFill>
            <a:sysClr val="windowText" lastClr="000000"/>
          </a:solidFill>
        </a:defRPr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800" b="0" i="0" u="none" strike="noStrike" kern="1200" cap="all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r>
              <a:rPr lang="es-CO"/>
              <a:t>EJECUCION PRESUPUESTAL DE INVERSION </a:t>
            </a:r>
          </a:p>
        </c:rich>
      </c:tx>
      <c:layout>
        <c:manualLayout>
          <c:xMode val="edge"/>
          <c:yMode val="edge"/>
          <c:x val="0.38719100448284927"/>
          <c:y val="2.1010913542756197E-2"/>
        </c:manualLayout>
      </c:layout>
      <c:overlay val="0"/>
      <c:spPr>
        <a:noFill/>
        <a:ln>
          <a:noFill/>
        </a:ln>
        <a:effectLst/>
      </c:spPr>
    </c:title>
    <c:autoTitleDeleted val="0"/>
    <c:view3D>
      <c:rotX val="15"/>
      <c:rotY val="20"/>
      <c:depthPercent val="100"/>
      <c:rAngAx val="1"/>
    </c:view3D>
    <c:floor>
      <c:thickness val="0"/>
      <c:spPr>
        <a:solidFill>
          <a:schemeClr val="bg2">
            <a:lumMod val="75000"/>
            <a:alpha val="27000"/>
          </a:schemeClr>
        </a:solidFill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bar3DChart>
        <c:barDir val="col"/>
        <c:grouping val="clustered"/>
        <c:varyColors val="0"/>
        <c:ser>
          <c:idx val="0"/>
          <c:order val="0"/>
          <c:tx>
            <c:strRef>
              <c:f>'EJECUCION INVERSION diap 14-17'!$D$4</c:f>
              <c:strCache>
                <c:ptCount val="1"/>
                <c:pt idx="0">
                  <c:v>APROPIACION INICIAL</c:v>
                </c:pt>
              </c:strCache>
            </c:strRef>
          </c:tx>
          <c:spPr>
            <a:solidFill>
              <a:schemeClr val="accent1">
                <a:alpha val="88000"/>
              </a:schemeClr>
            </a:solidFill>
            <a:ln>
              <a:solidFill>
                <a:schemeClr val="accent1">
                  <a:lumMod val="50000"/>
                </a:schemeClr>
              </a:solidFill>
            </a:ln>
            <a:effectLst/>
            <a:scene3d>
              <a:camera prst="orthographicFront"/>
              <a:lightRig rig="threePt" dir="t"/>
            </a:scene3d>
            <a:sp3d prstMaterial="flat">
              <a:contourClr>
                <a:schemeClr val="accent1">
                  <a:lumMod val="50000"/>
                </a:schemeClr>
              </a:contourClr>
            </a:sp3d>
          </c:spPr>
          <c:invertIfNegative val="0"/>
          <c:cat>
            <c:strRef>
              <c:f>'EJECUCION INVERSION diap 14-17'!$C$5:$C$7</c:f>
              <c:strCache>
                <c:ptCount val="1"/>
                <c:pt idx="0">
                  <c:v>2. SEGURIDAD HUMANA Y JUSTICIA SOCIAL / K. EDUCACIÓN SUPERIOR COMO UN DERECHO</c:v>
                </c:pt>
              </c:strCache>
            </c:strRef>
          </c:cat>
          <c:val>
            <c:numRef>
              <c:f>'EJECUCION INVERSION diap 14-17'!$D$5:$D$7</c:f>
              <c:numCache>
                <c:formatCode>#,##0</c:formatCode>
                <c:ptCount val="1"/>
                <c:pt idx="0">
                  <c:v>8217481969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1FA-48D5-BDBC-4E07DC5FBE21}"/>
            </c:ext>
          </c:extLst>
        </c:ser>
        <c:ser>
          <c:idx val="1"/>
          <c:order val="1"/>
          <c:tx>
            <c:strRef>
              <c:f>'EJECUCION INVERSION diap 14-17'!$G$4</c:f>
              <c:strCache>
                <c:ptCount val="1"/>
                <c:pt idx="0">
                  <c:v>COMPROMISO</c:v>
                </c:pt>
              </c:strCache>
            </c:strRef>
          </c:tx>
          <c:spPr>
            <a:solidFill>
              <a:schemeClr val="accent2">
                <a:alpha val="88000"/>
              </a:schemeClr>
            </a:solidFill>
            <a:ln>
              <a:solidFill>
                <a:schemeClr val="accent2">
                  <a:lumMod val="50000"/>
                </a:schemeClr>
              </a:solidFill>
            </a:ln>
            <a:effectLst/>
            <a:scene3d>
              <a:camera prst="orthographicFront"/>
              <a:lightRig rig="threePt" dir="t"/>
            </a:scene3d>
            <a:sp3d prstMaterial="flat">
              <a:contourClr>
                <a:schemeClr val="accent2">
                  <a:lumMod val="50000"/>
                </a:schemeClr>
              </a:contourClr>
            </a:sp3d>
          </c:spPr>
          <c:invertIfNegative val="0"/>
          <c:cat>
            <c:strRef>
              <c:f>'EJECUCION INVERSION diap 14-17'!$C$5:$C$7</c:f>
              <c:strCache>
                <c:ptCount val="1"/>
                <c:pt idx="0">
                  <c:v>2. SEGURIDAD HUMANA Y JUSTICIA SOCIAL / K. EDUCACIÓN SUPERIOR COMO UN DERECHO</c:v>
                </c:pt>
              </c:strCache>
            </c:strRef>
          </c:cat>
          <c:val>
            <c:numRef>
              <c:f>'EJECUCION INVERSION diap 14-17'!$G$5:$G$7</c:f>
              <c:numCache>
                <c:formatCode>#,##0</c:formatCode>
                <c:ptCount val="1"/>
                <c:pt idx="0">
                  <c:v>5665242569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B1FA-48D5-BDBC-4E07DC5FBE21}"/>
            </c:ext>
          </c:extLst>
        </c:ser>
        <c:ser>
          <c:idx val="2"/>
          <c:order val="2"/>
          <c:tx>
            <c:strRef>
              <c:f>'EJECUCION INVERSION diap 14-17'!$H$4</c:f>
              <c:strCache>
                <c:ptCount val="1"/>
                <c:pt idx="0">
                  <c:v>OBLIGACION</c:v>
                </c:pt>
              </c:strCache>
            </c:strRef>
          </c:tx>
          <c:spPr>
            <a:solidFill>
              <a:schemeClr val="accent3">
                <a:alpha val="88000"/>
              </a:schemeClr>
            </a:solidFill>
            <a:ln>
              <a:solidFill>
                <a:schemeClr val="accent3">
                  <a:lumMod val="50000"/>
                </a:schemeClr>
              </a:solidFill>
            </a:ln>
            <a:effectLst/>
            <a:scene3d>
              <a:camera prst="orthographicFront"/>
              <a:lightRig rig="threePt" dir="t"/>
            </a:scene3d>
            <a:sp3d prstMaterial="flat">
              <a:contourClr>
                <a:schemeClr val="accent3">
                  <a:lumMod val="50000"/>
                </a:schemeClr>
              </a:contourClr>
            </a:sp3d>
          </c:spPr>
          <c:invertIfNegative val="0"/>
          <c:cat>
            <c:strRef>
              <c:f>'EJECUCION INVERSION diap 14-17'!$C$5:$C$7</c:f>
              <c:strCache>
                <c:ptCount val="1"/>
                <c:pt idx="0">
                  <c:v>2. SEGURIDAD HUMANA Y JUSTICIA SOCIAL / K. EDUCACIÓN SUPERIOR COMO UN DERECHO</c:v>
                </c:pt>
              </c:strCache>
            </c:strRef>
          </c:cat>
          <c:val>
            <c:numRef>
              <c:f>'EJECUCION INVERSION diap 14-17'!$H$5:$H$7</c:f>
              <c:numCache>
                <c:formatCode>#,##0</c:formatCode>
                <c:ptCount val="1"/>
                <c:pt idx="0">
                  <c:v>3562588102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B1FA-48D5-BDBC-4E07DC5FBE21}"/>
            </c:ext>
          </c:extLst>
        </c:ser>
        <c:ser>
          <c:idx val="3"/>
          <c:order val="3"/>
          <c:tx>
            <c:strRef>
              <c:f>'EJECUCION INVERSION diap 14-17'!$I$4</c:f>
              <c:strCache>
                <c:ptCount val="1"/>
                <c:pt idx="0">
                  <c:v>PAGO</c:v>
                </c:pt>
              </c:strCache>
            </c:strRef>
          </c:tx>
          <c:spPr>
            <a:solidFill>
              <a:schemeClr val="accent4">
                <a:alpha val="88000"/>
              </a:schemeClr>
            </a:solidFill>
            <a:ln>
              <a:solidFill>
                <a:schemeClr val="accent4">
                  <a:lumMod val="50000"/>
                </a:schemeClr>
              </a:solidFill>
            </a:ln>
            <a:effectLst/>
            <a:scene3d>
              <a:camera prst="orthographicFront"/>
              <a:lightRig rig="threePt" dir="t"/>
            </a:scene3d>
            <a:sp3d prstMaterial="flat">
              <a:contourClr>
                <a:schemeClr val="accent4">
                  <a:lumMod val="50000"/>
                </a:schemeClr>
              </a:contourClr>
            </a:sp3d>
          </c:spPr>
          <c:invertIfNegative val="0"/>
          <c:cat>
            <c:strRef>
              <c:f>'EJECUCION INVERSION diap 14-17'!$C$5:$C$7</c:f>
              <c:strCache>
                <c:ptCount val="1"/>
                <c:pt idx="0">
                  <c:v>2. SEGURIDAD HUMANA Y JUSTICIA SOCIAL / K. EDUCACIÓN SUPERIOR COMO UN DERECHO</c:v>
                </c:pt>
              </c:strCache>
            </c:strRef>
          </c:cat>
          <c:val>
            <c:numRef>
              <c:f>'EJECUCION INVERSION diap 14-17'!$I$5:$I$7</c:f>
              <c:numCache>
                <c:formatCode>#,##0</c:formatCode>
                <c:ptCount val="1"/>
                <c:pt idx="0">
                  <c:v>3555322546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B1FA-48D5-BDBC-4E07DC5FBE2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84"/>
        <c:gapDepth val="53"/>
        <c:shape val="box"/>
        <c:axId val="218978968"/>
        <c:axId val="218979360"/>
        <c:axId val="0"/>
      </c:bar3DChart>
      <c:catAx>
        <c:axId val="21897896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218979360"/>
        <c:crosses val="autoZero"/>
        <c:auto val="1"/>
        <c:lblAlgn val="ctr"/>
        <c:lblOffset val="100"/>
        <c:noMultiLvlLbl val="0"/>
      </c:catAx>
      <c:valAx>
        <c:axId val="218979360"/>
        <c:scaling>
          <c:orientation val="minMax"/>
        </c:scaling>
        <c:delete val="0"/>
        <c:axPos val="l"/>
        <c:majorGridlines>
          <c:spPr>
            <a:ln w="9525">
              <a:solidFill>
                <a:schemeClr val="lt1">
                  <a:lumMod val="50000"/>
                </a:schemeClr>
              </a:solidFill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218978968"/>
        <c:crosses val="autoZero"/>
        <c:crossBetween val="between"/>
      </c:valAx>
      <c:dTable>
        <c:showHorzBorder val="1"/>
        <c:showVertBorder val="1"/>
        <c:showOutline val="1"/>
        <c:showKeys val="1"/>
        <c:spPr>
          <a:noFill/>
          <a:ln w="9525">
            <a:solidFill>
              <a:schemeClr val="dk1">
                <a:lumMod val="50000"/>
                <a:lumOff val="50000"/>
              </a:schemeClr>
            </a:solidFill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1" i="0" u="none" strike="noStrike" kern="1200" baseline="0">
                <a:solidFill>
                  <a:schemeClr val="lt1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</c:dTable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dk1">
        <a:lumMod val="75000"/>
        <a:lumOff val="25000"/>
      </a:schemeClr>
    </a:solidFill>
    <a:ln w="6350" cap="flat" cmpd="sng" algn="ctr">
      <a:solidFill>
        <a:schemeClr val="dk1">
          <a:tint val="7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800" b="1" i="0" u="none" strike="noStrike" kern="1200" baseline="0">
                <a:solidFill>
                  <a:schemeClr val="dk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CO"/>
              <a:t>EJECUCION PRESUPUESTAL DE INVERSION</a:t>
            </a:r>
          </a:p>
          <a:p>
            <a:pPr>
              <a:defRPr sz="1800" b="1" i="0" u="none" strike="noStrike" kern="1200" baseline="0">
                <a:solidFill>
                  <a:schemeClr val="dk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CO" sz="1800" b="1" i="0" u="none" strike="noStrike" baseline="0">
                <a:effectLst/>
              </a:rPr>
              <a:t>CON CORTE AGOSTO 31  DE 2025</a:t>
            </a:r>
            <a:endParaRPr lang="es-CO"/>
          </a:p>
        </c:rich>
      </c:tx>
      <c:layout>
        <c:manualLayout>
          <c:xMode val="edge"/>
          <c:yMode val="edge"/>
          <c:x val="0.33588543549185962"/>
          <c:y val="2.2572952739959144E-3"/>
        </c:manualLayout>
      </c:layout>
      <c:overlay val="0"/>
      <c:spPr>
        <a:noFill/>
        <a:ln>
          <a:noFill/>
        </a:ln>
        <a:effectLst/>
      </c:spPr>
    </c:title>
    <c:autoTitleDeleted val="0"/>
    <c:view3D>
      <c:rotX val="0"/>
      <c:rotY val="0"/>
      <c:depthPercent val="60"/>
      <c:rAngAx val="0"/>
      <c:perspective val="100"/>
    </c:view3D>
    <c:floor>
      <c:thickness val="0"/>
      <c:spPr>
        <a:solidFill>
          <a:schemeClr val="lt1">
            <a:lumMod val="95000"/>
          </a:schemeClr>
        </a:solidFill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bar3DChart>
        <c:barDir val="col"/>
        <c:grouping val="clustered"/>
        <c:varyColors val="0"/>
        <c:ser>
          <c:idx val="0"/>
          <c:order val="0"/>
          <c:tx>
            <c:strRef>
              <c:f>'EJECUCION INVERSION diap 14-17'!$J$4</c:f>
              <c:strCache>
                <c:ptCount val="1"/>
                <c:pt idx="0">
                  <c:v>%VIG</c:v>
                </c:pt>
              </c:strCache>
            </c:strRef>
          </c:tx>
          <c:spPr>
            <a:solidFill>
              <a:schemeClr val="accent1">
                <a:alpha val="85000"/>
              </a:schemeClr>
            </a:solidFill>
            <a:ln w="9525" cap="flat" cmpd="sng" algn="ctr">
              <a:solidFill>
                <a:schemeClr val="accent1">
                  <a:lumMod val="75000"/>
                </a:schemeClr>
              </a:solidFill>
              <a:round/>
            </a:ln>
            <a:effectLst/>
            <a:sp3d contourW="9525">
              <a:contourClr>
                <a:schemeClr val="accent1">
                  <a:lumMod val="75000"/>
                </a:schemeClr>
              </a:contourClr>
            </a:sp3d>
          </c:spPr>
          <c:invertIfNegative val="0"/>
          <c:cat>
            <c:strRef>
              <c:f>'EJECUCION INVERSION diap 14-17'!$C$5:$C$7</c:f>
              <c:strCache>
                <c:ptCount val="1"/>
                <c:pt idx="0">
                  <c:v>2. SEGURIDAD HUMANA Y JUSTICIA SOCIAL / K. EDUCACIÓN SUPERIOR COMO UN DERECHO</c:v>
                </c:pt>
              </c:strCache>
            </c:strRef>
          </c:cat>
          <c:val>
            <c:numRef>
              <c:f>'EJECUCION INVERSION diap 14-17'!$J$5:$J$7</c:f>
              <c:numCache>
                <c:formatCode>0.0%</c:formatCode>
                <c:ptCount val="1"/>
                <c:pt idx="0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6CC-49AF-B94F-7811C4847E89}"/>
            </c:ext>
          </c:extLst>
        </c:ser>
        <c:ser>
          <c:idx val="1"/>
          <c:order val="1"/>
          <c:tx>
            <c:strRef>
              <c:f>'EJECUCION INVERSION diap 14-17'!$K$4</c:f>
              <c:strCache>
                <c:ptCount val="1"/>
                <c:pt idx="0">
                  <c:v>%COM</c:v>
                </c:pt>
              </c:strCache>
            </c:strRef>
          </c:tx>
          <c:spPr>
            <a:solidFill>
              <a:schemeClr val="accent2">
                <a:alpha val="85000"/>
              </a:schemeClr>
            </a:solidFill>
            <a:ln w="9525" cap="flat" cmpd="sng" algn="ctr">
              <a:solidFill>
                <a:schemeClr val="accent2">
                  <a:lumMod val="75000"/>
                </a:schemeClr>
              </a:solidFill>
              <a:round/>
            </a:ln>
            <a:effectLst/>
            <a:sp3d contourW="9525">
              <a:contourClr>
                <a:schemeClr val="accent2">
                  <a:lumMod val="75000"/>
                </a:schemeClr>
              </a:contourClr>
            </a:sp3d>
          </c:spPr>
          <c:invertIfNegative val="0"/>
          <c:cat>
            <c:strRef>
              <c:f>'EJECUCION INVERSION diap 14-17'!$C$5:$C$7</c:f>
              <c:strCache>
                <c:ptCount val="1"/>
                <c:pt idx="0">
                  <c:v>2. SEGURIDAD HUMANA Y JUSTICIA SOCIAL / K. EDUCACIÓN SUPERIOR COMO UN DERECHO</c:v>
                </c:pt>
              </c:strCache>
            </c:strRef>
          </c:cat>
          <c:val>
            <c:numRef>
              <c:f>'EJECUCION INVERSION diap 14-17'!$K$5:$K$7</c:f>
              <c:numCache>
                <c:formatCode>0.0%</c:formatCode>
                <c:ptCount val="1"/>
                <c:pt idx="0">
                  <c:v>0.6894134468894263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E6CC-49AF-B94F-7811C4847E89}"/>
            </c:ext>
          </c:extLst>
        </c:ser>
        <c:ser>
          <c:idx val="2"/>
          <c:order val="2"/>
          <c:tx>
            <c:strRef>
              <c:f>'EJECUCION INVERSION diap 14-17'!$L$4</c:f>
              <c:strCache>
                <c:ptCount val="1"/>
                <c:pt idx="0">
                  <c:v>%OBL</c:v>
                </c:pt>
              </c:strCache>
            </c:strRef>
          </c:tx>
          <c:spPr>
            <a:solidFill>
              <a:schemeClr val="accent3">
                <a:alpha val="85000"/>
              </a:schemeClr>
            </a:solidFill>
            <a:ln w="9525" cap="flat" cmpd="sng" algn="ctr">
              <a:solidFill>
                <a:schemeClr val="accent3">
                  <a:lumMod val="75000"/>
                </a:schemeClr>
              </a:solidFill>
              <a:round/>
            </a:ln>
            <a:effectLst/>
            <a:sp3d contourW="9525">
              <a:contourClr>
                <a:schemeClr val="accent3">
                  <a:lumMod val="75000"/>
                </a:schemeClr>
              </a:contourClr>
            </a:sp3d>
          </c:spPr>
          <c:invertIfNegative val="0"/>
          <c:cat>
            <c:strRef>
              <c:f>'EJECUCION INVERSION diap 14-17'!$C$5:$C$7</c:f>
              <c:strCache>
                <c:ptCount val="1"/>
                <c:pt idx="0">
                  <c:v>2. SEGURIDAD HUMANA Y JUSTICIA SOCIAL / K. EDUCACIÓN SUPERIOR COMO UN DERECHO</c:v>
                </c:pt>
              </c:strCache>
            </c:strRef>
          </c:cat>
          <c:val>
            <c:numRef>
              <c:f>'EJECUCION INVERSION diap 14-17'!$L$5:$L$7</c:f>
              <c:numCache>
                <c:formatCode>0.0%</c:formatCode>
                <c:ptCount val="1"/>
                <c:pt idx="0">
                  <c:v>0.43353768410319221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E6CC-49AF-B94F-7811C4847E89}"/>
            </c:ext>
          </c:extLst>
        </c:ser>
        <c:ser>
          <c:idx val="3"/>
          <c:order val="3"/>
          <c:tx>
            <c:strRef>
              <c:f>'EJECUCION INVERSION diap 14-17'!$M$4</c:f>
              <c:strCache>
                <c:ptCount val="1"/>
                <c:pt idx="0">
                  <c:v>%PAG</c:v>
                </c:pt>
              </c:strCache>
            </c:strRef>
          </c:tx>
          <c:spPr>
            <a:solidFill>
              <a:schemeClr val="accent4">
                <a:alpha val="85000"/>
              </a:schemeClr>
            </a:solidFill>
            <a:ln w="9525" cap="flat" cmpd="sng" algn="ctr">
              <a:solidFill>
                <a:schemeClr val="accent4">
                  <a:lumMod val="75000"/>
                </a:schemeClr>
              </a:solidFill>
              <a:round/>
            </a:ln>
            <a:effectLst/>
            <a:sp3d contourW="9525">
              <a:contourClr>
                <a:schemeClr val="accent4">
                  <a:lumMod val="75000"/>
                </a:schemeClr>
              </a:contourClr>
            </a:sp3d>
          </c:spPr>
          <c:invertIfNegative val="0"/>
          <c:cat>
            <c:strRef>
              <c:f>'EJECUCION INVERSION diap 14-17'!$C$5:$C$7</c:f>
              <c:strCache>
                <c:ptCount val="1"/>
                <c:pt idx="0">
                  <c:v>2. SEGURIDAD HUMANA Y JUSTICIA SOCIAL / K. EDUCACIÓN SUPERIOR COMO UN DERECHO</c:v>
                </c:pt>
              </c:strCache>
            </c:strRef>
          </c:cat>
          <c:val>
            <c:numRef>
              <c:f>'EJECUCION INVERSION diap 14-17'!$M$5:$M$7</c:f>
              <c:numCache>
                <c:formatCode>0.0%</c:formatCode>
                <c:ptCount val="1"/>
                <c:pt idx="0">
                  <c:v>0.43265352566786996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E6CC-49AF-B94F-7811C4847E8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65"/>
        <c:shape val="box"/>
        <c:axId val="218980536"/>
        <c:axId val="218980928"/>
        <c:axId val="0"/>
      </c:bar3DChart>
      <c:catAx>
        <c:axId val="218980536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218980928"/>
        <c:crosses val="autoZero"/>
        <c:auto val="1"/>
        <c:lblAlgn val="ctr"/>
        <c:lblOffset val="100"/>
        <c:noMultiLvlLbl val="0"/>
      </c:catAx>
      <c:valAx>
        <c:axId val="21898092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dk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dk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218980536"/>
        <c:crosses val="autoZero"/>
        <c:crossBetween val="between"/>
      </c:valAx>
      <c:dTable>
        <c:showHorzBorder val="1"/>
        <c:showVertBorder val="1"/>
        <c:showOutline val="1"/>
        <c:showKeys val="1"/>
        <c:spPr>
          <a:noFill/>
          <a:ln w="9525">
            <a:solidFill>
              <a:schemeClr val="dk1">
                <a:lumMod val="35000"/>
                <a:lumOff val="65000"/>
              </a:schemeClr>
            </a:solidFill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</c:dTable>
      <c:spPr>
        <a:noFill/>
        <a:ln>
          <a:noFill/>
        </a:ln>
        <a:effectLst/>
      </c:spPr>
    </c:plotArea>
    <c:plotVisOnly val="1"/>
    <c:dispBlanksAs val="gap"/>
    <c:showDLblsOverMax val="0"/>
  </c:chart>
  <c:spPr>
    <a:gradFill flip="none" rotWithShape="1">
      <a:gsLst>
        <a:gs pos="0">
          <a:schemeClr val="lt1"/>
        </a:gs>
        <a:gs pos="39000">
          <a:schemeClr val="lt1"/>
        </a:gs>
        <a:gs pos="100000">
          <a:schemeClr val="lt1">
            <a:lumMod val="75000"/>
          </a:schemeClr>
        </a:gs>
      </a:gsLst>
      <a:path path="circle">
        <a:fillToRect l="50000" t="-80000" r="50000" b="180000"/>
      </a:path>
      <a:tileRect/>
    </a:gra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</c:title>
    <c:autoTitleDeleted val="0"/>
    <c:view3D>
      <c:rotX val="30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0138888888888889"/>
          <c:y val="0.38105420075146046"/>
          <c:w val="0.81388888888888888"/>
          <c:h val="0.57936790944792171"/>
        </c:manualLayout>
      </c:layout>
      <c:pie3DChart>
        <c:varyColors val="1"/>
        <c:ser>
          <c:idx val="0"/>
          <c:order val="0"/>
          <c:tx>
            <c:strRef>
              <c:f>'EJE INGRESOS'!$C$32</c:f>
              <c:strCache>
                <c:ptCount val="1"/>
                <c:pt idx="0">
                  <c:v>RECAUDO ACUMULADO (mes)</c:v>
                </c:pt>
              </c:strCache>
            </c:strRef>
          </c:tx>
          <c:explosion val="25"/>
          <c:dLbls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'EJE INGRESOS'!$B$33:$B$35</c:f>
              <c:strCache>
                <c:ptCount val="2"/>
                <c:pt idx="0">
                  <c:v>INGRESOS PROPIOS</c:v>
                </c:pt>
                <c:pt idx="1">
                  <c:v>APORTES</c:v>
                </c:pt>
              </c:strCache>
            </c:strRef>
          </c:cat>
          <c:val>
            <c:numRef>
              <c:f>'EJE INGRESOS'!$C$33:$C$35</c:f>
              <c:numCache>
                <c:formatCode>_("$"\ * #,##0_);_("$"\ * \(#,##0\);_("$"\ * "-"_);_(@_)</c:formatCode>
                <c:ptCount val="2"/>
                <c:pt idx="0">
                  <c:v>267466223</c:v>
                </c:pt>
                <c:pt idx="1">
                  <c:v>7926777987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7BB-407E-B9F5-53990FBC85E2}"/>
            </c:ext>
          </c:extLst>
        </c:ser>
        <c:ser>
          <c:idx val="1"/>
          <c:order val="1"/>
          <c:tx>
            <c:strRef>
              <c:f>'EJE INGRESOS'!$G$32</c:f>
              <c:strCache>
                <c:ptCount val="1"/>
                <c:pt idx="0">
                  <c:v>PARTICIACION EN EL RECAUDO A (mes) (%)</c:v>
                </c:pt>
              </c:strCache>
            </c:strRef>
          </c:tx>
          <c:explosion val="25"/>
          <c:dLbls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'EJE INGRESOS'!$B$33:$B$35</c:f>
              <c:strCache>
                <c:ptCount val="2"/>
                <c:pt idx="0">
                  <c:v>INGRESOS PROPIOS</c:v>
                </c:pt>
                <c:pt idx="1">
                  <c:v>APORTES</c:v>
                </c:pt>
              </c:strCache>
            </c:strRef>
          </c:cat>
          <c:val>
            <c:numRef>
              <c:f>'EJE INGRESOS'!$G$33:$G$35</c:f>
              <c:numCache>
                <c:formatCode>0.00%</c:formatCode>
                <c:ptCount val="2"/>
                <c:pt idx="0">
                  <c:v>1.576545544909207E-2</c:v>
                </c:pt>
                <c:pt idx="1">
                  <c:v>0.46723382043231759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A7BB-407E-B9F5-53990FBC85E2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  <c:showLeaderLines val="1"/>
        </c:dLbls>
      </c:pie3DChart>
    </c:plotArea>
    <c:legend>
      <c:legendPos val="t"/>
      <c:overlay val="0"/>
      <c:txPr>
        <a:bodyPr/>
        <a:lstStyle/>
        <a:p>
          <a:pPr rtl="0">
            <a:defRPr/>
          </a:pPr>
          <a:endParaRPr lang="es-CO"/>
        </a:p>
      </c:txPr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'Reservas diap 18-19 '!$A$31:$E$31</c:f>
          <c:strCache>
            <c:ptCount val="5"/>
            <c:pt idx="0">
              <c:v>EJECUCIÓN PRESUPUESTAL
RESERVAS PRESUPUESTALES
A AGOSTO 31 DE 2015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cap="all" spc="120" normalizeH="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'Reservas diap 18-19 '!$D$32</c:f>
              <c:strCache>
                <c:ptCount val="1"/>
                <c:pt idx="0">
                  <c:v>ESPERADO</c:v>
                </c:pt>
              </c:strCache>
            </c:strRef>
          </c:tx>
          <c:spPr>
            <a:ln w="22225" cap="rnd">
              <a:solidFill>
                <a:schemeClr val="accent1"/>
              </a:solidFill>
              <a:round/>
            </a:ln>
            <a:effectLst/>
          </c:spPr>
          <c:marker>
            <c:symbol val="diamond"/>
            <c:size val="6"/>
            <c:spPr>
              <a:solidFill>
                <a:schemeClr val="accent1"/>
              </a:solidFill>
              <a:ln w="9525">
                <a:solidFill>
                  <a:schemeClr val="accent1"/>
                </a:solidFill>
                <a:round/>
              </a:ln>
              <a:effectLst/>
            </c:spPr>
          </c:marker>
          <c:cat>
            <c:strRef>
              <c:f>'Reservas diap 18-19 '!$A$33:$A$44</c:f>
              <c:strCache>
                <c:ptCount val="12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</c:strCache>
            </c:strRef>
          </c:cat>
          <c:val>
            <c:numRef>
              <c:f>'Reservas diap 18-19 '!$D$33:$D$44</c:f>
              <c:numCache>
                <c:formatCode>0%</c:formatCode>
                <c:ptCount val="12"/>
                <c:pt idx="0">
                  <c:v>0.14925373134328357</c:v>
                </c:pt>
                <c:pt idx="1">
                  <c:v>0.13432835820895522</c:v>
                </c:pt>
                <c:pt idx="2">
                  <c:v>0.11940298507462686</c:v>
                </c:pt>
                <c:pt idx="3">
                  <c:v>0.1044776119402985</c:v>
                </c:pt>
                <c:pt idx="4">
                  <c:v>0.11940298507462686</c:v>
                </c:pt>
                <c:pt idx="5">
                  <c:v>0.13432835820895522</c:v>
                </c:pt>
                <c:pt idx="6">
                  <c:v>0.1044776119402985</c:v>
                </c:pt>
                <c:pt idx="7">
                  <c:v>0.13432835820895522</c:v>
                </c:pt>
                <c:pt idx="8">
                  <c:v>0.13432835820895522</c:v>
                </c:pt>
                <c:pt idx="9">
                  <c:v>0.13432835820895522</c:v>
                </c:pt>
                <c:pt idx="10">
                  <c:v>0.13432835820895522</c:v>
                </c:pt>
                <c:pt idx="11">
                  <c:v>0.13432835820895522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08F-4882-A274-17895B6327E9}"/>
            </c:ext>
          </c:extLst>
        </c:ser>
        <c:ser>
          <c:idx val="1"/>
          <c:order val="1"/>
          <c:tx>
            <c:strRef>
              <c:f>'Reservas diap 18-19 '!$E$32</c:f>
              <c:strCache>
                <c:ptCount val="1"/>
                <c:pt idx="0">
                  <c:v>EJECUCIÓN</c:v>
                </c:pt>
              </c:strCache>
            </c:strRef>
          </c:tx>
          <c:spPr>
            <a:ln w="22225" cap="rnd">
              <a:solidFill>
                <a:srgbClr val="FF0000"/>
              </a:solidFill>
              <a:round/>
            </a:ln>
            <a:effectLst/>
          </c:spPr>
          <c:marker>
            <c:symbol val="square"/>
            <c:size val="6"/>
            <c:spPr>
              <a:solidFill>
                <a:schemeClr val="accent2"/>
              </a:solidFill>
              <a:ln w="9525">
                <a:solidFill>
                  <a:srgbClr val="CC0000"/>
                </a:solidFill>
                <a:round/>
              </a:ln>
              <a:effectLst/>
            </c:spPr>
          </c:marker>
          <c:cat>
            <c:strRef>
              <c:f>'Reservas diap 18-19 '!$A$33:$A$44</c:f>
              <c:strCache>
                <c:ptCount val="12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</c:strCache>
            </c:strRef>
          </c:cat>
          <c:val>
            <c:numRef>
              <c:f>'Reservas diap 18-19 '!$E$33:$E$40</c:f>
              <c:numCache>
                <c:formatCode>0%</c:formatCode>
                <c:ptCount val="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908F-4882-A274-17895B6327E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18982104"/>
        <c:axId val="219608896"/>
      </c:lineChart>
      <c:catAx>
        <c:axId val="218982104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cap="all" spc="12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219608896"/>
        <c:crosses val="autoZero"/>
        <c:auto val="1"/>
        <c:lblAlgn val="ctr"/>
        <c:lblOffset val="100"/>
        <c:noMultiLvlLbl val="0"/>
      </c:catAx>
      <c:valAx>
        <c:axId val="219608896"/>
        <c:scaling>
          <c:orientation val="minMax"/>
        </c:scaling>
        <c:delete val="0"/>
        <c:axPos val="l"/>
        <c:numFmt formatCode="0%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dk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218982104"/>
        <c:crosses val="autoZero"/>
        <c:crossBetween val="between"/>
      </c:valAx>
      <c:dTable>
        <c:showHorzBorder val="1"/>
        <c:showVertBorder val="1"/>
        <c:showOutline val="1"/>
        <c:showKeys val="1"/>
        <c:spPr>
          <a:noFill/>
          <a:ln w="9525">
            <a:solidFill>
              <a:schemeClr val="tx1">
                <a:lumMod val="15000"/>
                <a:lumOff val="85000"/>
              </a:schemeClr>
            </a:solidFill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</c:dTable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lt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'Reservas diap 18-19 '!$A$16</c:f>
          <c:strCache>
            <c:ptCount val="1"/>
            <c:pt idx="0">
              <c:v>EJECUCIÓN PRESUPUESTAL
RESERVAS PRESUPUESTALES
A AGOSTO 31 DE 2015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spc="100" baseline="0">
              <a:solidFill>
                <a:schemeClr val="lt1">
                  <a:lumMod val="95000"/>
                </a:schemeClr>
              </a:solidFill>
              <a:effectLst>
                <a:outerShdw blurRad="50800" dist="38100" dir="5400000" algn="t" rotWithShape="0">
                  <a:prstClr val="black">
                    <a:alpha val="40000"/>
                  </a:prstClr>
                </a:outerShdw>
              </a:effectLst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view3D>
      <c:rotX val="15"/>
      <c:rotY val="20"/>
      <c:depthPercent val="100"/>
      <c:rAngAx val="1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bar3DChart>
        <c:barDir val="col"/>
        <c:grouping val="clustered"/>
        <c:varyColors val="0"/>
        <c:ser>
          <c:idx val="0"/>
          <c:order val="0"/>
          <c:tx>
            <c:strRef>
              <c:f>'Reservas diap 18-19 '!$B$18</c:f>
              <c:strCache>
                <c:ptCount val="1"/>
                <c:pt idx="0">
                  <c:v>DISPONIBILIDAD</c:v>
                </c:pt>
              </c:strCache>
            </c:strRef>
          </c:tx>
          <c:spPr>
            <a:gradFill rotWithShape="1">
              <a:gsLst>
                <a:gs pos="0">
                  <a:schemeClr val="accent1">
                    <a:shade val="51000"/>
                    <a:satMod val="130000"/>
                  </a:schemeClr>
                </a:gs>
                <a:gs pos="80000">
                  <a:schemeClr val="accent1">
                    <a:shade val="93000"/>
                    <a:satMod val="130000"/>
                  </a:schemeClr>
                </a:gs>
                <a:gs pos="100000">
                  <a:schemeClr val="accent1">
                    <a:shade val="94000"/>
                    <a:satMod val="135000"/>
                  </a:schemeClr>
                </a:gs>
              </a:gsLst>
              <a:lin ang="16200000" scaled="0"/>
            </a:gra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  <c:invertIfNegative val="0"/>
          <c:cat>
            <c:strRef>
              <c:f>'Reservas diap 18-19 '!$A$19:$A$27</c:f>
              <c:strCache>
                <c:ptCount val="9"/>
                <c:pt idx="0">
                  <c:v>FIAC MPIO</c:v>
                </c:pt>
                <c:pt idx="1">
                  <c:v>INFRAESTRUCTURA CREE</c:v>
                </c:pt>
                <c:pt idx="2">
                  <c:v>INFRAESTRUCTURA IUPB</c:v>
                </c:pt>
                <c:pt idx="3">
                  <c:v>INFRAESTRUCTURA IUPB AM</c:v>
                </c:pt>
                <c:pt idx="4">
                  <c:v>INFRAESTRUCTURA IUPB RP</c:v>
                </c:pt>
                <c:pt idx="5">
                  <c:v>INVESTIGACION Y MODERNIZAC</c:v>
                </c:pt>
                <c:pt idx="6">
                  <c:v>PLATAFORMA TECNOLOGICA </c:v>
                </c:pt>
                <c:pt idx="7">
                  <c:v>PLATAFORMA TECNOLOGICA RP</c:v>
                </c:pt>
                <c:pt idx="8">
                  <c:v>Total general</c:v>
                </c:pt>
              </c:strCache>
            </c:strRef>
          </c:cat>
          <c:val>
            <c:numRef>
              <c:f>'Reservas diap 18-19 '!$B$19:$B$27</c:f>
              <c:numCache>
                <c:formatCode>_-* #,##0_-;\-* #,##0_-;_-* "-"??_-;_-@_-</c:formatCode>
                <c:ptCount val="9"/>
                <c:pt idx="0">
                  <c:v>100</c:v>
                </c:pt>
                <c:pt idx="1">
                  <c:v>90</c:v>
                </c:pt>
                <c:pt idx="2">
                  <c:v>80</c:v>
                </c:pt>
                <c:pt idx="3">
                  <c:v>70</c:v>
                </c:pt>
                <c:pt idx="4">
                  <c:v>80</c:v>
                </c:pt>
                <c:pt idx="5">
                  <c:v>90</c:v>
                </c:pt>
                <c:pt idx="6">
                  <c:v>70</c:v>
                </c:pt>
                <c:pt idx="7">
                  <c:v>90</c:v>
                </c:pt>
                <c:pt idx="8">
                  <c:v>670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150-41D0-8BD4-F8CC6E0DBC1E}"/>
            </c:ext>
          </c:extLst>
        </c:ser>
        <c:ser>
          <c:idx val="1"/>
          <c:order val="1"/>
          <c:tx>
            <c:strRef>
              <c:f>'Reservas diap 18-19 '!$C$18</c:f>
              <c:strCache>
                <c:ptCount val="1"/>
                <c:pt idx="0">
                  <c:v>COMPROMETIDO</c:v>
                </c:pt>
              </c:strCache>
            </c:strRef>
          </c:tx>
          <c:spPr>
            <a:gradFill rotWithShape="1">
              <a:gsLst>
                <a:gs pos="0">
                  <a:schemeClr val="accent2">
                    <a:shade val="51000"/>
                    <a:satMod val="130000"/>
                  </a:schemeClr>
                </a:gs>
                <a:gs pos="80000">
                  <a:schemeClr val="accent2">
                    <a:shade val="93000"/>
                    <a:satMod val="130000"/>
                  </a:schemeClr>
                </a:gs>
                <a:gs pos="100000">
                  <a:schemeClr val="accent2">
                    <a:shade val="94000"/>
                    <a:satMod val="135000"/>
                  </a:schemeClr>
                </a:gs>
              </a:gsLst>
              <a:lin ang="16200000" scaled="0"/>
            </a:gra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  <c:invertIfNegative val="0"/>
          <c:cat>
            <c:strRef>
              <c:f>'Reservas diap 18-19 '!$A$19:$A$27</c:f>
              <c:strCache>
                <c:ptCount val="9"/>
                <c:pt idx="0">
                  <c:v>FIAC MPIO</c:v>
                </c:pt>
                <c:pt idx="1">
                  <c:v>INFRAESTRUCTURA CREE</c:v>
                </c:pt>
                <c:pt idx="2">
                  <c:v>INFRAESTRUCTURA IUPB</c:v>
                </c:pt>
                <c:pt idx="3">
                  <c:v>INFRAESTRUCTURA IUPB AM</c:v>
                </c:pt>
                <c:pt idx="4">
                  <c:v>INFRAESTRUCTURA IUPB RP</c:v>
                </c:pt>
                <c:pt idx="5">
                  <c:v>INVESTIGACION Y MODERNIZAC</c:v>
                </c:pt>
                <c:pt idx="6">
                  <c:v>PLATAFORMA TECNOLOGICA </c:v>
                </c:pt>
                <c:pt idx="7">
                  <c:v>PLATAFORMA TECNOLOGICA RP</c:v>
                </c:pt>
                <c:pt idx="8">
                  <c:v>Total general</c:v>
                </c:pt>
              </c:strCache>
            </c:strRef>
          </c:cat>
          <c:val>
            <c:numRef>
              <c:f>'Reservas diap 18-19 '!$C$19:$C$27</c:f>
              <c:numCache>
                <c:formatCode>_-* #,##0_-;\-* #,##0_-;_-* "-"??_-;_-@_-</c:formatCode>
                <c:ptCount val="9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6150-41D0-8BD4-F8CC6E0DBC1E}"/>
            </c:ext>
          </c:extLst>
        </c:ser>
        <c:ser>
          <c:idx val="2"/>
          <c:order val="2"/>
          <c:tx>
            <c:strRef>
              <c:f>'Reservas diap 18-19 '!$D$18</c:f>
              <c:strCache>
                <c:ptCount val="1"/>
                <c:pt idx="0">
                  <c:v>OBLIGACIÓN</c:v>
                </c:pt>
              </c:strCache>
            </c:strRef>
          </c:tx>
          <c:spPr>
            <a:gradFill rotWithShape="1">
              <a:gsLst>
                <a:gs pos="0">
                  <a:schemeClr val="accent3">
                    <a:shade val="51000"/>
                    <a:satMod val="130000"/>
                  </a:schemeClr>
                </a:gs>
                <a:gs pos="80000">
                  <a:schemeClr val="accent3">
                    <a:shade val="93000"/>
                    <a:satMod val="130000"/>
                  </a:schemeClr>
                </a:gs>
                <a:gs pos="100000">
                  <a:schemeClr val="accent3">
                    <a:shade val="94000"/>
                    <a:satMod val="135000"/>
                  </a:schemeClr>
                </a:gs>
              </a:gsLst>
              <a:lin ang="16200000" scaled="0"/>
            </a:gra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  <c:invertIfNegative val="0"/>
          <c:cat>
            <c:strRef>
              <c:f>'Reservas diap 18-19 '!$A$19:$A$27</c:f>
              <c:strCache>
                <c:ptCount val="9"/>
                <c:pt idx="0">
                  <c:v>FIAC MPIO</c:v>
                </c:pt>
                <c:pt idx="1">
                  <c:v>INFRAESTRUCTURA CREE</c:v>
                </c:pt>
                <c:pt idx="2">
                  <c:v>INFRAESTRUCTURA IUPB</c:v>
                </c:pt>
                <c:pt idx="3">
                  <c:v>INFRAESTRUCTURA IUPB AM</c:v>
                </c:pt>
                <c:pt idx="4">
                  <c:v>INFRAESTRUCTURA IUPB RP</c:v>
                </c:pt>
                <c:pt idx="5">
                  <c:v>INVESTIGACION Y MODERNIZAC</c:v>
                </c:pt>
                <c:pt idx="6">
                  <c:v>PLATAFORMA TECNOLOGICA </c:v>
                </c:pt>
                <c:pt idx="7">
                  <c:v>PLATAFORMA TECNOLOGICA RP</c:v>
                </c:pt>
                <c:pt idx="8">
                  <c:v>Total general</c:v>
                </c:pt>
              </c:strCache>
            </c:strRef>
          </c:cat>
          <c:val>
            <c:numRef>
              <c:f>'Reservas diap 18-19 '!$D$19:$D$27</c:f>
              <c:numCache>
                <c:formatCode>_-* #,##0_-;\-* #,##0_-;_-* "-"??_-;_-@_-</c:formatCode>
                <c:ptCount val="9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6150-41D0-8BD4-F8CC6E0DBC1E}"/>
            </c:ext>
          </c:extLst>
        </c:ser>
        <c:ser>
          <c:idx val="3"/>
          <c:order val="3"/>
          <c:tx>
            <c:strRef>
              <c:f>'Reservas diap 18-19 '!$E$18</c:f>
              <c:strCache>
                <c:ptCount val="1"/>
                <c:pt idx="0">
                  <c:v>TOTAL PAGO</c:v>
                </c:pt>
              </c:strCache>
            </c:strRef>
          </c:tx>
          <c:spPr>
            <a:gradFill rotWithShape="1">
              <a:gsLst>
                <a:gs pos="0">
                  <a:schemeClr val="accent4">
                    <a:shade val="51000"/>
                    <a:satMod val="130000"/>
                  </a:schemeClr>
                </a:gs>
                <a:gs pos="80000">
                  <a:schemeClr val="accent4">
                    <a:shade val="93000"/>
                    <a:satMod val="130000"/>
                  </a:schemeClr>
                </a:gs>
                <a:gs pos="100000">
                  <a:schemeClr val="accent4">
                    <a:shade val="94000"/>
                    <a:satMod val="135000"/>
                  </a:schemeClr>
                </a:gs>
              </a:gsLst>
              <a:lin ang="16200000" scaled="0"/>
            </a:gra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  <c:invertIfNegative val="0"/>
          <c:cat>
            <c:strRef>
              <c:f>'Reservas diap 18-19 '!$A$19:$A$27</c:f>
              <c:strCache>
                <c:ptCount val="9"/>
                <c:pt idx="0">
                  <c:v>FIAC MPIO</c:v>
                </c:pt>
                <c:pt idx="1">
                  <c:v>INFRAESTRUCTURA CREE</c:v>
                </c:pt>
                <c:pt idx="2">
                  <c:v>INFRAESTRUCTURA IUPB</c:v>
                </c:pt>
                <c:pt idx="3">
                  <c:v>INFRAESTRUCTURA IUPB AM</c:v>
                </c:pt>
                <c:pt idx="4">
                  <c:v>INFRAESTRUCTURA IUPB RP</c:v>
                </c:pt>
                <c:pt idx="5">
                  <c:v>INVESTIGACION Y MODERNIZAC</c:v>
                </c:pt>
                <c:pt idx="6">
                  <c:v>PLATAFORMA TECNOLOGICA </c:v>
                </c:pt>
                <c:pt idx="7">
                  <c:v>PLATAFORMA TECNOLOGICA RP</c:v>
                </c:pt>
                <c:pt idx="8">
                  <c:v>Total general</c:v>
                </c:pt>
              </c:strCache>
            </c:strRef>
          </c:cat>
          <c:val>
            <c:numRef>
              <c:f>'Reservas diap 18-19 '!$E$19:$E$27</c:f>
              <c:numCache>
                <c:formatCode>_-* #,##0_-;\-* #,##0_-;_-* "-"??_-;_-@_-</c:formatCode>
                <c:ptCount val="9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6150-41D0-8BD4-F8CC6E0DBC1E}"/>
            </c:ext>
          </c:extLst>
        </c:ser>
        <c:ser>
          <c:idx val="4"/>
          <c:order val="4"/>
          <c:tx>
            <c:strRef>
              <c:f>'Reservas diap 18-19 '!$F$18</c:f>
              <c:strCache>
                <c:ptCount val="1"/>
                <c:pt idx="0">
                  <c:v>% EJECUCIÓN</c:v>
                </c:pt>
              </c:strCache>
            </c:strRef>
          </c:tx>
          <c:spPr>
            <a:solidFill>
              <a:schemeClr val="tx1">
                <a:lumMod val="75000"/>
                <a:lumOff val="25000"/>
              </a:schemeClr>
            </a:soli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  <c:invertIfNegative val="0"/>
          <c:cat>
            <c:strRef>
              <c:f>'Reservas diap 18-19 '!$A$19:$A$27</c:f>
              <c:strCache>
                <c:ptCount val="9"/>
                <c:pt idx="0">
                  <c:v>FIAC MPIO</c:v>
                </c:pt>
                <c:pt idx="1">
                  <c:v>INFRAESTRUCTURA CREE</c:v>
                </c:pt>
                <c:pt idx="2">
                  <c:v>INFRAESTRUCTURA IUPB</c:v>
                </c:pt>
                <c:pt idx="3">
                  <c:v>INFRAESTRUCTURA IUPB AM</c:v>
                </c:pt>
                <c:pt idx="4">
                  <c:v>INFRAESTRUCTURA IUPB RP</c:v>
                </c:pt>
                <c:pt idx="5">
                  <c:v>INVESTIGACION Y MODERNIZAC</c:v>
                </c:pt>
                <c:pt idx="6">
                  <c:v>PLATAFORMA TECNOLOGICA </c:v>
                </c:pt>
                <c:pt idx="7">
                  <c:v>PLATAFORMA TECNOLOGICA RP</c:v>
                </c:pt>
                <c:pt idx="8">
                  <c:v>Total general</c:v>
                </c:pt>
              </c:strCache>
            </c:strRef>
          </c:cat>
          <c:val>
            <c:numRef>
              <c:f>'Reservas diap 18-19 '!$F$19:$F$27</c:f>
              <c:numCache>
                <c:formatCode>0%</c:formatCode>
                <c:ptCount val="9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6150-41D0-8BD4-F8CC6E0DBC1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219610072"/>
        <c:axId val="219610464"/>
        <c:axId val="0"/>
      </c:bar3DChart>
      <c:catAx>
        <c:axId val="2196100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>
                    <a:lumMod val="8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219610464"/>
        <c:crosses val="autoZero"/>
        <c:auto val="1"/>
        <c:lblAlgn val="ctr"/>
        <c:lblOffset val="100"/>
        <c:noMultiLvlLbl val="0"/>
      </c:catAx>
      <c:valAx>
        <c:axId val="21961046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dk1">
                  <a:lumMod val="50000"/>
                  <a:lumOff val="50000"/>
                </a:schemeClr>
              </a:solidFill>
              <a:round/>
            </a:ln>
            <a:effectLst/>
          </c:spPr>
        </c:majorGridlines>
        <c:numFmt formatCode="_-* #,##0_-;\-* #,##0_-;_-* &quot;-&quot;??_-;_-@_-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>
                    <a:lumMod val="8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219610072"/>
        <c:crosses val="autoZero"/>
        <c:crossBetween val="between"/>
      </c:valAx>
      <c:dTable>
        <c:showHorzBorder val="1"/>
        <c:showVertBorder val="1"/>
        <c:showOutline val="1"/>
        <c:showKeys val="1"/>
        <c:spPr>
          <a:noFill/>
          <a:ln w="9525">
            <a:solidFill>
              <a:schemeClr val="lt1">
                <a:lumMod val="95000"/>
                <a:alpha val="54000"/>
              </a:schemeClr>
            </a:solidFill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lt1">
                    <a:lumMod val="8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</c:dTable>
      <c:spPr>
        <a:noFill/>
        <a:ln>
          <a:noFill/>
        </a:ln>
        <a:effectLst/>
      </c:spPr>
    </c:plotArea>
    <c:plotVisOnly val="1"/>
    <c:dispBlanksAs val="gap"/>
    <c:showDLblsOverMax val="0"/>
  </c:chart>
  <c:spPr>
    <a:gradFill flip="none" rotWithShape="1">
      <a:gsLst>
        <a:gs pos="0">
          <a:schemeClr val="dk1">
            <a:lumMod val="65000"/>
            <a:lumOff val="35000"/>
          </a:schemeClr>
        </a:gs>
        <a:gs pos="100000">
          <a:schemeClr val="dk1">
            <a:lumMod val="85000"/>
            <a:lumOff val="15000"/>
          </a:schemeClr>
        </a:gs>
      </a:gsLst>
      <a:path path="circle">
        <a:fillToRect l="50000" t="50000" r="50000" b="50000"/>
      </a:path>
      <a:tileRect/>
    </a:gradFill>
    <a:ln>
      <a:noFill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spc="100" baseline="0">
                <a:solidFill>
                  <a:schemeClr val="lt1">
                    <a:lumMod val="95000"/>
                  </a:schemeClr>
                </a:solidFill>
                <a:effectLst>
                  <a:outerShdw blurRad="50800" dist="38100" dir="5400000" algn="t" rotWithShape="0">
                    <a:prstClr val="black">
                      <a:alpha val="40000"/>
                    </a:prstClr>
                  </a:outerShdw>
                </a:effectLst>
                <a:latin typeface="+mn-lt"/>
                <a:ea typeface="+mn-ea"/>
                <a:cs typeface="+mn-cs"/>
              </a:defRPr>
            </a:pPr>
            <a:r>
              <a:rPr lang="es-CO"/>
              <a:t>Ejecución Presupuestal de Ingresos</a:t>
            </a:r>
          </a:p>
          <a:p>
            <a:pPr>
              <a:defRPr sz="1600" b="1" i="0" u="none" strike="noStrike" kern="1200" spc="100" baseline="0">
                <a:solidFill>
                  <a:schemeClr val="lt1">
                    <a:lumMod val="95000"/>
                  </a:schemeClr>
                </a:solidFill>
                <a:effectLst>
                  <a:outerShdw blurRad="50800" dist="38100" dir="5400000" algn="t" rotWithShape="0">
                    <a:prstClr val="black">
                      <a:alpha val="40000"/>
                    </a:prstClr>
                  </a:outerShdw>
                </a:effectLst>
                <a:latin typeface="+mn-lt"/>
                <a:ea typeface="+mn-ea"/>
                <a:cs typeface="+mn-cs"/>
              </a:defRPr>
            </a:pPr>
            <a:r>
              <a:rPr lang="es-CO"/>
              <a:t>Diciembre 2014 - Agosto 2015</a:t>
            </a:r>
          </a:p>
        </c:rich>
      </c:tx>
      <c:overlay val="0"/>
      <c:spPr>
        <a:noFill/>
        <a:ln>
          <a:noFill/>
        </a:ln>
        <a:effectLst/>
      </c:spPr>
    </c:title>
    <c:autoTitleDeleted val="0"/>
    <c:view3D>
      <c:rotX val="15"/>
      <c:rotY val="20"/>
      <c:depthPercent val="100"/>
      <c:rAngAx val="1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bar3DChart>
        <c:barDir val="col"/>
        <c:grouping val="clustered"/>
        <c:varyColors val="0"/>
        <c:ser>
          <c:idx val="0"/>
          <c:order val="0"/>
          <c:tx>
            <c:strRef>
              <c:f>'Ejecución ingresos diap 20-21'!$A$21</c:f>
              <c:strCache>
                <c:ptCount val="1"/>
                <c:pt idx="0">
                  <c:v>Presupuesto Definitivo</c:v>
                </c:pt>
              </c:strCache>
            </c:strRef>
          </c:tx>
          <c:spPr>
            <a:gradFill rotWithShape="1">
              <a:gsLst>
                <a:gs pos="0">
                  <a:schemeClr val="accent1">
                    <a:shade val="51000"/>
                    <a:satMod val="130000"/>
                  </a:schemeClr>
                </a:gs>
                <a:gs pos="80000">
                  <a:schemeClr val="accent1">
                    <a:shade val="93000"/>
                    <a:satMod val="130000"/>
                  </a:schemeClr>
                </a:gs>
                <a:gs pos="100000">
                  <a:schemeClr val="accent1">
                    <a:shade val="94000"/>
                    <a:satMod val="135000"/>
                  </a:schemeClr>
                </a:gs>
              </a:gsLst>
              <a:lin ang="16200000" scaled="0"/>
            </a:gra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  <c:invertIfNegative val="0"/>
          <c:cat>
            <c:strRef>
              <c:f>'Ejecución ingresos diap 20-21'!$B$20:$C$20</c:f>
              <c:strCache>
                <c:ptCount val="2"/>
                <c:pt idx="0">
                  <c:v>Diciembre 2014</c:v>
                </c:pt>
                <c:pt idx="1">
                  <c:v>Agosto 2015</c:v>
                </c:pt>
              </c:strCache>
            </c:strRef>
          </c:cat>
          <c:val>
            <c:numRef>
              <c:f>'Ejecución ingresos diap 20-21'!$B$21:$C$21</c:f>
              <c:numCache>
                <c:formatCode>#,##0</c:formatCode>
                <c:ptCount val="2"/>
                <c:pt idx="0">
                  <c:v>0</c:v>
                </c:pt>
                <c:pt idx="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A46-4849-BD0B-4CA1A3BAA4EE}"/>
            </c:ext>
          </c:extLst>
        </c:ser>
        <c:ser>
          <c:idx val="1"/>
          <c:order val="1"/>
          <c:tx>
            <c:strRef>
              <c:f>'Ejecución ingresos diap 20-21'!$A$22</c:f>
              <c:strCache>
                <c:ptCount val="1"/>
                <c:pt idx="0">
                  <c:v>Recaudo Acumulado</c:v>
                </c:pt>
              </c:strCache>
            </c:strRef>
          </c:tx>
          <c:spPr>
            <a:gradFill rotWithShape="1">
              <a:gsLst>
                <a:gs pos="0">
                  <a:schemeClr val="accent2">
                    <a:shade val="51000"/>
                    <a:satMod val="130000"/>
                  </a:schemeClr>
                </a:gs>
                <a:gs pos="80000">
                  <a:schemeClr val="accent2">
                    <a:shade val="93000"/>
                    <a:satMod val="130000"/>
                  </a:schemeClr>
                </a:gs>
                <a:gs pos="100000">
                  <a:schemeClr val="accent2">
                    <a:shade val="94000"/>
                    <a:satMod val="135000"/>
                  </a:schemeClr>
                </a:gs>
              </a:gsLst>
              <a:lin ang="16200000" scaled="0"/>
            </a:gra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  <c:invertIfNegative val="0"/>
          <c:cat>
            <c:strRef>
              <c:f>'Ejecución ingresos diap 20-21'!$B$20:$C$20</c:f>
              <c:strCache>
                <c:ptCount val="2"/>
                <c:pt idx="0">
                  <c:v>Diciembre 2014</c:v>
                </c:pt>
                <c:pt idx="1">
                  <c:v>Agosto 2015</c:v>
                </c:pt>
              </c:strCache>
            </c:strRef>
          </c:cat>
          <c:val>
            <c:numRef>
              <c:f>'Ejecución ingresos diap 20-21'!$B$22:$C$22</c:f>
              <c:numCache>
                <c:formatCode>#,##0</c:formatCode>
                <c:ptCount val="2"/>
                <c:pt idx="0">
                  <c:v>0</c:v>
                </c:pt>
                <c:pt idx="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AA46-4849-BD0B-4CA1A3BAA4EE}"/>
            </c:ext>
          </c:extLst>
        </c:ser>
        <c:ser>
          <c:idx val="2"/>
          <c:order val="2"/>
          <c:tx>
            <c:strRef>
              <c:f>'Ejecución ingresos diap 20-21'!$A$23</c:f>
              <c:strCache>
                <c:ptCount val="1"/>
                <c:pt idx="0">
                  <c:v>% de Ejecución</c:v>
                </c:pt>
              </c:strCache>
            </c:strRef>
          </c:tx>
          <c:spPr>
            <a:noFill/>
            <a:ln>
              <a:solidFill>
                <a:schemeClr val="accent1">
                  <a:shade val="50000"/>
                </a:schemeClr>
              </a:solidFill>
            </a:ln>
            <a:effectLst/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  <a:contourClr>
                <a:schemeClr val="accent1">
                  <a:shade val="50000"/>
                </a:schemeClr>
              </a:contourClr>
            </a:sp3d>
          </c:spPr>
          <c:invertIfNegative val="0"/>
          <c:cat>
            <c:strRef>
              <c:f>'Ejecución ingresos diap 20-21'!$B$20:$C$20</c:f>
              <c:strCache>
                <c:ptCount val="2"/>
                <c:pt idx="0">
                  <c:v>Diciembre 2014</c:v>
                </c:pt>
                <c:pt idx="1">
                  <c:v>Agosto 2015</c:v>
                </c:pt>
              </c:strCache>
            </c:strRef>
          </c:cat>
          <c:val>
            <c:numRef>
              <c:f>'Ejecución ingresos diap 20-21'!$B$23:$C$23</c:f>
              <c:numCache>
                <c:formatCode>0%</c:formatCode>
                <c:ptCount val="2"/>
                <c:pt idx="0">
                  <c:v>0</c:v>
                </c:pt>
                <c:pt idx="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AA46-4849-BD0B-4CA1A3BAA4E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219611640"/>
        <c:axId val="219612032"/>
        <c:axId val="0"/>
      </c:bar3DChart>
      <c:catAx>
        <c:axId val="21961164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>
                    <a:lumMod val="8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219612032"/>
        <c:crosses val="autoZero"/>
        <c:auto val="1"/>
        <c:lblAlgn val="ctr"/>
        <c:lblOffset val="100"/>
        <c:noMultiLvlLbl val="0"/>
      </c:catAx>
      <c:valAx>
        <c:axId val="21961203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dk1">
                  <a:lumMod val="50000"/>
                  <a:lumOff val="50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>
                    <a:lumMod val="8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219611640"/>
        <c:crosses val="autoZero"/>
        <c:crossBetween val="between"/>
      </c:valAx>
      <c:dTable>
        <c:showHorzBorder val="1"/>
        <c:showVertBorder val="1"/>
        <c:showOutline val="1"/>
        <c:showKeys val="1"/>
        <c:spPr>
          <a:noFill/>
          <a:ln w="9525">
            <a:solidFill>
              <a:schemeClr val="lt1">
                <a:lumMod val="95000"/>
                <a:alpha val="54000"/>
              </a:schemeClr>
            </a:solidFill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10" b="1" i="0" u="none" strike="noStrike" kern="1200" baseline="0">
                <a:solidFill>
                  <a:schemeClr val="lt1">
                    <a:lumMod val="8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</c:dTable>
      <c:spPr>
        <a:noFill/>
        <a:ln>
          <a:noFill/>
        </a:ln>
        <a:effectLst/>
      </c:spPr>
    </c:plotArea>
    <c:plotVisOnly val="1"/>
    <c:dispBlanksAs val="gap"/>
    <c:showDLblsOverMax val="0"/>
  </c:chart>
  <c:spPr>
    <a:gradFill flip="none" rotWithShape="1">
      <a:gsLst>
        <a:gs pos="0">
          <a:schemeClr val="dk1">
            <a:lumMod val="65000"/>
            <a:lumOff val="35000"/>
          </a:schemeClr>
        </a:gs>
        <a:gs pos="100000">
          <a:schemeClr val="dk1">
            <a:lumMod val="85000"/>
            <a:lumOff val="15000"/>
          </a:schemeClr>
        </a:gs>
      </a:gsLst>
      <a:path path="circle">
        <a:fillToRect l="50000" t="50000" r="50000" b="50000"/>
      </a:path>
      <a:tileRect/>
    </a:gradFill>
    <a:ln>
      <a:noFill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'Ejecución ingresos diap 20-21'!$A$28</c:f>
          <c:strCache>
            <c:ptCount val="1"/>
            <c:pt idx="0">
              <c:v>EJECUCIÓN PRESUPUESTAL 
DE INGRESOS
A AGOSTO 31 DE 2015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8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view3D>
      <c:rotX val="0"/>
      <c:rotY val="0"/>
      <c:depthPercent val="60"/>
      <c:rAngAx val="0"/>
      <c:perspective val="100"/>
    </c:view3D>
    <c:floor>
      <c:thickness val="0"/>
      <c:spPr>
        <a:solidFill>
          <a:schemeClr val="lt1">
            <a:lumMod val="95000"/>
          </a:schemeClr>
        </a:solidFill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bar3DChart>
        <c:barDir val="col"/>
        <c:grouping val="clustered"/>
        <c:varyColors val="0"/>
        <c:ser>
          <c:idx val="0"/>
          <c:order val="0"/>
          <c:tx>
            <c:strRef>
              <c:f>'Ejecución ingresos diap 20-21'!$B$29</c:f>
              <c:strCache>
                <c:ptCount val="1"/>
                <c:pt idx="0">
                  <c:v>Definitivo</c:v>
                </c:pt>
              </c:strCache>
            </c:strRef>
          </c:tx>
          <c:spPr>
            <a:solidFill>
              <a:schemeClr val="accent1">
                <a:alpha val="85000"/>
              </a:schemeClr>
            </a:solidFill>
            <a:ln w="9525" cap="flat" cmpd="sng" algn="ctr">
              <a:solidFill>
                <a:schemeClr val="accent1">
                  <a:lumMod val="75000"/>
                </a:schemeClr>
              </a:solidFill>
              <a:round/>
            </a:ln>
            <a:effectLst/>
            <a:sp3d contourW="9525">
              <a:contourClr>
                <a:schemeClr val="accent1">
                  <a:lumMod val="75000"/>
                </a:schemeClr>
              </a:contourClr>
            </a:sp3d>
          </c:spPr>
          <c:invertIfNegative val="0"/>
          <c:cat>
            <c:strRef>
              <c:extLst>
                <c:ext xmlns:c15="http://schemas.microsoft.com/office/drawing/2012/chart" uri="{02D57815-91ED-43cb-92C2-25804820EDAC}">
                  <c15:fullRef>
                    <c15:sqref>'Ejecución ingresos diap 20-21'!$A$30:$A$41</c15:sqref>
                  </c15:fullRef>
                </c:ext>
              </c:extLst>
              <c:f>('Ejecución ingresos diap 20-21'!$A$30:$A$33,'Ejecución ingresos diap 20-21'!$A$35,'Ejecución ingresos diap 20-21'!$A$37:$A$41)</c:f>
              <c:strCache>
                <c:ptCount val="10"/>
                <c:pt idx="0">
                  <c:v>Venta de Servicios Educativos</c:v>
                </c:pt>
                <c:pt idx="1">
                  <c:v>Arrendamiento de Bienes Inmuebles</c:v>
                </c:pt>
                <c:pt idx="2">
                  <c:v>Transf  Funcionamiento Nación</c:v>
                </c:pt>
                <c:pt idx="3">
                  <c:v>Transf Inversión Mpio</c:v>
                </c:pt>
                <c:pt idx="4">
                  <c:v>Transf Inversión MEN</c:v>
                </c:pt>
                <c:pt idx="5">
                  <c:v>Transf Inversión - Sapiencia</c:v>
                </c:pt>
                <c:pt idx="6">
                  <c:v>IVA pagado por adquisición de bienes y servicios gravados</c:v>
                </c:pt>
                <c:pt idx="7">
                  <c:v>Rendimientos Financieros</c:v>
                </c:pt>
                <c:pt idx="8">
                  <c:v>Excedentes Financieros</c:v>
                </c:pt>
                <c:pt idx="9">
                  <c:v>Recursos del Balance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'Ejecución ingresos diap 20-21'!$B$30:$B$41</c15:sqref>
                  </c15:fullRef>
                </c:ext>
              </c:extLst>
              <c:f>('Ejecución ingresos diap 20-21'!$B$30:$B$33,'Ejecución ingresos diap 20-21'!$B$35,'Ejecución ingresos diap 20-21'!$B$37:$B$41)</c:f>
              <c:numCache>
                <c:formatCode>#,##0</c:formatCode>
                <c:ptCount val="10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91F-48A7-90DB-4CFB4C3FEC3C}"/>
            </c:ext>
          </c:extLst>
        </c:ser>
        <c:ser>
          <c:idx val="1"/>
          <c:order val="1"/>
          <c:tx>
            <c:strRef>
              <c:f>'Ejecución ingresos diap 20-21'!$C$29</c:f>
              <c:strCache>
                <c:ptCount val="1"/>
                <c:pt idx="0">
                  <c:v>Recaudo</c:v>
                </c:pt>
              </c:strCache>
            </c:strRef>
          </c:tx>
          <c:spPr>
            <a:solidFill>
              <a:schemeClr val="accent2">
                <a:alpha val="85000"/>
              </a:schemeClr>
            </a:solidFill>
            <a:ln w="9525" cap="flat" cmpd="sng" algn="ctr">
              <a:solidFill>
                <a:schemeClr val="accent2">
                  <a:lumMod val="75000"/>
                </a:schemeClr>
              </a:solidFill>
              <a:round/>
            </a:ln>
            <a:effectLst/>
            <a:sp3d contourW="9525">
              <a:contourClr>
                <a:schemeClr val="accent2">
                  <a:lumMod val="75000"/>
                </a:schemeClr>
              </a:contourClr>
            </a:sp3d>
          </c:spPr>
          <c:invertIfNegative val="0"/>
          <c:cat>
            <c:strRef>
              <c:extLst>
                <c:ext xmlns:c15="http://schemas.microsoft.com/office/drawing/2012/chart" uri="{02D57815-91ED-43cb-92C2-25804820EDAC}">
                  <c15:fullRef>
                    <c15:sqref>'Ejecución ingresos diap 20-21'!$A$30:$A$41</c15:sqref>
                  </c15:fullRef>
                </c:ext>
              </c:extLst>
              <c:f>('Ejecución ingresos diap 20-21'!$A$30:$A$33,'Ejecución ingresos diap 20-21'!$A$35,'Ejecución ingresos diap 20-21'!$A$37:$A$41)</c:f>
              <c:strCache>
                <c:ptCount val="10"/>
                <c:pt idx="0">
                  <c:v>Venta de Servicios Educativos</c:v>
                </c:pt>
                <c:pt idx="1">
                  <c:v>Arrendamiento de Bienes Inmuebles</c:v>
                </c:pt>
                <c:pt idx="2">
                  <c:v>Transf  Funcionamiento Nación</c:v>
                </c:pt>
                <c:pt idx="3">
                  <c:v>Transf Inversión Mpio</c:v>
                </c:pt>
                <c:pt idx="4">
                  <c:v>Transf Inversión MEN</c:v>
                </c:pt>
                <c:pt idx="5">
                  <c:v>Transf Inversión - Sapiencia</c:v>
                </c:pt>
                <c:pt idx="6">
                  <c:v>IVA pagado por adquisición de bienes y servicios gravados</c:v>
                </c:pt>
                <c:pt idx="7">
                  <c:v>Rendimientos Financieros</c:v>
                </c:pt>
                <c:pt idx="8">
                  <c:v>Excedentes Financieros</c:v>
                </c:pt>
                <c:pt idx="9">
                  <c:v>Recursos del Balance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'Ejecución ingresos diap 20-21'!$C$30:$C$41</c15:sqref>
                  </c15:fullRef>
                </c:ext>
              </c:extLst>
              <c:f>('Ejecución ingresos diap 20-21'!$C$30:$C$33,'Ejecución ingresos diap 20-21'!$C$35,'Ejecución ingresos diap 20-21'!$C$37:$C$41)</c:f>
              <c:numCache>
                <c:formatCode>#,##0</c:formatCode>
                <c:ptCount val="10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391F-48A7-90DB-4CFB4C3FEC3C}"/>
            </c:ext>
          </c:extLst>
        </c:ser>
        <c:ser>
          <c:idx val="2"/>
          <c:order val="2"/>
          <c:tx>
            <c:strRef>
              <c:f>'Ejecución ingresos diap 20-21'!$D$29</c:f>
              <c:strCache>
                <c:ptCount val="1"/>
                <c:pt idx="0">
                  <c:v>% de Ejecución</c:v>
                </c:pt>
              </c:strCache>
            </c:strRef>
          </c:tx>
          <c:spPr>
            <a:noFill/>
            <a:ln w="9525" cap="flat" cmpd="sng" algn="ctr">
              <a:noFill/>
              <a:round/>
            </a:ln>
            <a:effectLst/>
            <a:sp3d/>
          </c:spPr>
          <c:invertIfNegative val="0"/>
          <c:cat>
            <c:strRef>
              <c:extLst>
                <c:ext xmlns:c15="http://schemas.microsoft.com/office/drawing/2012/chart" uri="{02D57815-91ED-43cb-92C2-25804820EDAC}">
                  <c15:fullRef>
                    <c15:sqref>'Ejecución ingresos diap 20-21'!$A$30:$A$41</c15:sqref>
                  </c15:fullRef>
                </c:ext>
              </c:extLst>
              <c:f>('Ejecución ingresos diap 20-21'!$A$30:$A$33,'Ejecución ingresos diap 20-21'!$A$35,'Ejecución ingresos diap 20-21'!$A$37:$A$41)</c:f>
              <c:strCache>
                <c:ptCount val="10"/>
                <c:pt idx="0">
                  <c:v>Venta de Servicios Educativos</c:v>
                </c:pt>
                <c:pt idx="1">
                  <c:v>Arrendamiento de Bienes Inmuebles</c:v>
                </c:pt>
                <c:pt idx="2">
                  <c:v>Transf  Funcionamiento Nación</c:v>
                </c:pt>
                <c:pt idx="3">
                  <c:v>Transf Inversión Mpio</c:v>
                </c:pt>
                <c:pt idx="4">
                  <c:v>Transf Inversión MEN</c:v>
                </c:pt>
                <c:pt idx="5">
                  <c:v>Transf Inversión - Sapiencia</c:v>
                </c:pt>
                <c:pt idx="6">
                  <c:v>IVA pagado por adquisición de bienes y servicios gravados</c:v>
                </c:pt>
                <c:pt idx="7">
                  <c:v>Rendimientos Financieros</c:v>
                </c:pt>
                <c:pt idx="8">
                  <c:v>Excedentes Financieros</c:v>
                </c:pt>
                <c:pt idx="9">
                  <c:v>Recursos del Balance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'Ejecución ingresos diap 20-21'!$D$30:$D$41</c15:sqref>
                  </c15:fullRef>
                </c:ext>
              </c:extLst>
              <c:f>('Ejecución ingresos diap 20-21'!$D$30:$D$33,'Ejecución ingresos diap 20-21'!$D$35,'Ejecución ingresos diap 20-21'!$D$37:$D$41)</c:f>
              <c:numCache>
                <c:formatCode>0%</c:formatCode>
                <c:ptCount val="10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391F-48A7-90DB-4CFB4C3FEC3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65"/>
        <c:shape val="box"/>
        <c:axId val="220238608"/>
        <c:axId val="220239000"/>
        <c:axId val="0"/>
      </c:bar3DChart>
      <c:catAx>
        <c:axId val="220238608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220239000"/>
        <c:crosses val="autoZero"/>
        <c:auto val="1"/>
        <c:lblAlgn val="ctr"/>
        <c:lblOffset val="100"/>
        <c:noMultiLvlLbl val="0"/>
      </c:catAx>
      <c:valAx>
        <c:axId val="22023900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dk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dk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220238608"/>
        <c:crosses val="autoZero"/>
        <c:crossBetween val="between"/>
      </c:valAx>
      <c:dTable>
        <c:showHorzBorder val="1"/>
        <c:showVertBorder val="1"/>
        <c:showOutline val="1"/>
        <c:showKeys val="1"/>
        <c:spPr>
          <a:noFill/>
          <a:ln w="9525">
            <a:solidFill>
              <a:schemeClr val="dk1">
                <a:lumMod val="35000"/>
                <a:lumOff val="65000"/>
              </a:schemeClr>
            </a:solidFill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</c:dTable>
      <c:spPr>
        <a:noFill/>
        <a:ln>
          <a:noFill/>
        </a:ln>
        <a:effectLst/>
      </c:spPr>
    </c:plotArea>
    <c:plotVisOnly val="1"/>
    <c:dispBlanksAs val="gap"/>
    <c:showDLblsOverMax val="0"/>
  </c:chart>
  <c:spPr>
    <a:gradFill flip="none" rotWithShape="1">
      <a:gsLst>
        <a:gs pos="0">
          <a:schemeClr val="lt1"/>
        </a:gs>
        <a:gs pos="39000">
          <a:schemeClr val="lt1"/>
        </a:gs>
        <a:gs pos="100000">
          <a:schemeClr val="lt1">
            <a:lumMod val="75000"/>
          </a:schemeClr>
        </a:gs>
      </a:gsLst>
      <a:path path="circle">
        <a:fillToRect l="50000" t="-80000" r="50000" b="180000"/>
      </a:path>
      <a:tileRect/>
    </a:gra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'EJEC INGRE 3-4'!$B$2:$B$3</c:f>
              <c:strCache>
                <c:ptCount val="2"/>
                <c:pt idx="0">
                  <c:v>EJECUCIÓN PRESUPUESTAL DE INGRESOS RECURSO PROPIOS
ENERO 2024 - DICIEMBRE 31   2025.</c:v>
                </c:pt>
                <c:pt idx="1">
                  <c:v>Presupuesto Definitivo 2025 (2)
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'EJEC INGRE 3-4'!$A$4:$A$7</c:f>
              <c:strCache>
                <c:ptCount val="4"/>
                <c:pt idx="0">
                  <c:v>Venta de Servicios Educativos</c:v>
                </c:pt>
                <c:pt idx="1">
                  <c:v>Arrendamiento de Bienes Inmuebles</c:v>
                </c:pt>
                <c:pt idx="2">
                  <c:v>Excedentes Financieros</c:v>
                </c:pt>
                <c:pt idx="3">
                  <c:v>TOTALES</c:v>
                </c:pt>
              </c:strCache>
            </c:strRef>
          </c:cat>
          <c:val>
            <c:numRef>
              <c:f>'EJEC INGRE 3-4'!$B$4:$B$7</c:f>
              <c:numCache>
                <c:formatCode>_(* #,##0.00_);_(* \(#,##0.00\);_(* "-"??_);_(@_)</c:formatCode>
                <c:ptCount val="4"/>
                <c:pt idx="0">
                  <c:v>820000000</c:v>
                </c:pt>
                <c:pt idx="1">
                  <c:v>0</c:v>
                </c:pt>
                <c:pt idx="2">
                  <c:v>913762853</c:v>
                </c:pt>
                <c:pt idx="3">
                  <c:v>1733762853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177-4729-BAB6-0EDE00F4E348}"/>
            </c:ext>
          </c:extLst>
        </c:ser>
        <c:ser>
          <c:idx val="1"/>
          <c:order val="1"/>
          <c:tx>
            <c:strRef>
              <c:f>'EJEC INGRE 3-4'!$C$2:$C$3</c:f>
              <c:strCache>
                <c:ptCount val="2"/>
                <c:pt idx="0">
                  <c:v>EJECUCIÓN PRESUPUESTAL DE INGRESOS RECURSO PROPIOS
ENERO 2024 - DICIEMBRE 31   2025.</c:v>
                </c:pt>
                <c:pt idx="1">
                  <c:v>Recaudos Acumulados (PERIODO) 2023
(3)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'EJEC INGRE 3-4'!$A$4:$A$7</c:f>
              <c:strCache>
                <c:ptCount val="4"/>
                <c:pt idx="0">
                  <c:v>Venta de Servicios Educativos</c:v>
                </c:pt>
                <c:pt idx="1">
                  <c:v>Arrendamiento de Bienes Inmuebles</c:v>
                </c:pt>
                <c:pt idx="2">
                  <c:v>Excedentes Financieros</c:v>
                </c:pt>
                <c:pt idx="3">
                  <c:v>TOTALES</c:v>
                </c:pt>
              </c:strCache>
            </c:strRef>
          </c:cat>
          <c:val>
            <c:numRef>
              <c:f>'EJEC INGRE 3-4'!$C$4:$C$7</c:f>
              <c:numCache>
                <c:formatCode>#,##0</c:formatCode>
                <c:ptCount val="4"/>
                <c:pt idx="0" formatCode="_(* #,##0.00_);_(* \(#,##0.00\);_(* &quot;-&quot;??_);_(@_)">
                  <c:v>267466223</c:v>
                </c:pt>
                <c:pt idx="1">
                  <c:v>0</c:v>
                </c:pt>
                <c:pt idx="2">
                  <c:v>0</c:v>
                </c:pt>
                <c:pt idx="3">
                  <c:v>267466223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177-4729-BAB6-0EDE00F4E348}"/>
            </c:ext>
          </c:extLst>
        </c:ser>
        <c:ser>
          <c:idx val="2"/>
          <c:order val="2"/>
          <c:tx>
            <c:strRef>
              <c:f>'EJEC INGRE 3-4'!$D$2:$D$3</c:f>
              <c:strCache>
                <c:ptCount val="2"/>
                <c:pt idx="0">
                  <c:v>EJECUCIÓN PRESUPUESTAL DE INGRESOS RECURSO PROPIOS
ENERO 2024 - DICIEMBRE 31   2025.</c:v>
                </c:pt>
                <c:pt idx="1">
                  <c:v>% de Ejecución 
(4)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strRef>
              <c:f>'EJEC INGRE 3-4'!$A$4:$A$7</c:f>
              <c:strCache>
                <c:ptCount val="4"/>
                <c:pt idx="0">
                  <c:v>Venta de Servicios Educativos</c:v>
                </c:pt>
                <c:pt idx="1">
                  <c:v>Arrendamiento de Bienes Inmuebles</c:v>
                </c:pt>
                <c:pt idx="2">
                  <c:v>Excedentes Financieros</c:v>
                </c:pt>
                <c:pt idx="3">
                  <c:v>TOTALES</c:v>
                </c:pt>
              </c:strCache>
            </c:strRef>
          </c:cat>
          <c:val>
            <c:numRef>
              <c:f>'EJEC INGRE 3-4'!$D$4:$D$7</c:f>
              <c:numCache>
                <c:formatCode>0%</c:formatCode>
                <c:ptCount val="4"/>
                <c:pt idx="0">
                  <c:v>0.32617832073170733</c:v>
                </c:pt>
                <c:pt idx="1">
                  <c:v>0</c:v>
                </c:pt>
                <c:pt idx="2">
                  <c:v>0</c:v>
                </c:pt>
                <c:pt idx="3" formatCode="0.00%">
                  <c:v>0.15426920846596315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177-4729-BAB6-0EDE00F4E34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216838432"/>
        <c:axId val="216838824"/>
      </c:barChart>
      <c:catAx>
        <c:axId val="21683843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216838824"/>
        <c:crosses val="autoZero"/>
        <c:auto val="1"/>
        <c:lblAlgn val="ctr"/>
        <c:lblOffset val="100"/>
        <c:noMultiLvlLbl val="0"/>
      </c:catAx>
      <c:valAx>
        <c:axId val="21683882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_(* #,##0.00_);_(* \(#,##0.00\);_(* &quot;-&quot;??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21683843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'EJEC INGRE 3-4'!$A$19</c:f>
          <c:strCache>
            <c:ptCount val="1"/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8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view3D>
      <c:rotX val="0"/>
      <c:rotY val="0"/>
      <c:depthPercent val="60"/>
      <c:rAngAx val="0"/>
      <c:perspective val="100"/>
    </c:view3D>
    <c:floor>
      <c:thickness val="0"/>
      <c:spPr>
        <a:solidFill>
          <a:schemeClr val="lt1">
            <a:lumMod val="95000"/>
          </a:schemeClr>
        </a:solidFill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bar3DChart>
        <c:barDir val="col"/>
        <c:grouping val="clustered"/>
        <c:varyColors val="0"/>
        <c:ser>
          <c:idx val="0"/>
          <c:order val="0"/>
          <c:tx>
            <c:strRef>
              <c:f>'EJEC INGRE 3-4'!$B$3</c:f>
              <c:strCache>
                <c:ptCount val="1"/>
                <c:pt idx="0">
                  <c:v>Presupuesto Definitivo 2025 (2)
</c:v>
                </c:pt>
              </c:strCache>
            </c:strRef>
          </c:tx>
          <c:spPr>
            <a:solidFill>
              <a:schemeClr val="accent1">
                <a:alpha val="85000"/>
              </a:schemeClr>
            </a:solidFill>
            <a:ln w="9525" cap="flat" cmpd="sng" algn="ctr">
              <a:solidFill>
                <a:schemeClr val="accent1">
                  <a:lumMod val="75000"/>
                </a:schemeClr>
              </a:solidFill>
              <a:round/>
            </a:ln>
            <a:effectLst/>
            <a:sp3d contourW="9525">
              <a:contourClr>
                <a:schemeClr val="accent1">
                  <a:lumMod val="75000"/>
                </a:schemeClr>
              </a:contourClr>
            </a:sp3d>
          </c:spPr>
          <c:invertIfNegative val="0"/>
          <c:cat>
            <c:strRef>
              <c:f>'EJEC INGRE 3-4'!$A$4:$A$6</c:f>
              <c:strCache>
                <c:ptCount val="3"/>
                <c:pt idx="0">
                  <c:v>Venta de Servicios Educativos</c:v>
                </c:pt>
                <c:pt idx="1">
                  <c:v>Arrendamiento de Bienes Inmuebles</c:v>
                </c:pt>
                <c:pt idx="2">
                  <c:v>Excedentes Financieros</c:v>
                </c:pt>
              </c:strCache>
            </c:strRef>
          </c:cat>
          <c:val>
            <c:numRef>
              <c:f>'EJEC INGRE 3-4'!$B$4:$B$6</c:f>
              <c:numCache>
                <c:formatCode>_(* #,##0.00_);_(* \(#,##0.00\);_(* "-"??_);_(@_)</c:formatCode>
                <c:ptCount val="3"/>
                <c:pt idx="0">
                  <c:v>820000000</c:v>
                </c:pt>
                <c:pt idx="1">
                  <c:v>0</c:v>
                </c:pt>
                <c:pt idx="2">
                  <c:v>913762853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F88-41E0-A9AD-55F710956B92}"/>
            </c:ext>
          </c:extLst>
        </c:ser>
        <c:ser>
          <c:idx val="1"/>
          <c:order val="1"/>
          <c:tx>
            <c:strRef>
              <c:f>'EJEC INGRE 3-4'!$C$3</c:f>
              <c:strCache>
                <c:ptCount val="1"/>
                <c:pt idx="0">
                  <c:v>Recaudos Acumulados (PERIODO) 2023
(3)</c:v>
                </c:pt>
              </c:strCache>
            </c:strRef>
          </c:tx>
          <c:spPr>
            <a:solidFill>
              <a:schemeClr val="accent2">
                <a:alpha val="85000"/>
              </a:schemeClr>
            </a:solidFill>
            <a:ln w="9525" cap="flat" cmpd="sng" algn="ctr">
              <a:solidFill>
                <a:schemeClr val="accent2">
                  <a:lumMod val="75000"/>
                </a:schemeClr>
              </a:solidFill>
              <a:round/>
            </a:ln>
            <a:effectLst/>
            <a:sp3d contourW="9525">
              <a:contourClr>
                <a:schemeClr val="accent2">
                  <a:lumMod val="75000"/>
                </a:schemeClr>
              </a:contourClr>
            </a:sp3d>
          </c:spPr>
          <c:invertIfNegative val="0"/>
          <c:cat>
            <c:strRef>
              <c:f>'EJEC INGRE 3-4'!$A$4:$A$6</c:f>
              <c:strCache>
                <c:ptCount val="3"/>
                <c:pt idx="0">
                  <c:v>Venta de Servicios Educativos</c:v>
                </c:pt>
                <c:pt idx="1">
                  <c:v>Arrendamiento de Bienes Inmuebles</c:v>
                </c:pt>
                <c:pt idx="2">
                  <c:v>Excedentes Financieros</c:v>
                </c:pt>
              </c:strCache>
            </c:strRef>
          </c:cat>
          <c:val>
            <c:numRef>
              <c:f>'EJEC INGRE 3-4'!$C$4:$C$6</c:f>
              <c:numCache>
                <c:formatCode>#,##0</c:formatCode>
                <c:ptCount val="3"/>
                <c:pt idx="0" formatCode="_(* #,##0.00_);_(* \(#,##0.00\);_(* &quot;-&quot;??_);_(@_)">
                  <c:v>267466223</c:v>
                </c:pt>
                <c:pt idx="1">
                  <c:v>0</c:v>
                </c:pt>
                <c:pt idx="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F88-41E0-A9AD-55F710956B92}"/>
            </c:ext>
          </c:extLst>
        </c:ser>
        <c:ser>
          <c:idx val="2"/>
          <c:order val="2"/>
          <c:tx>
            <c:strRef>
              <c:f>'EJEC INGRE 3-4'!$D$3</c:f>
              <c:strCache>
                <c:ptCount val="1"/>
                <c:pt idx="0">
                  <c:v>% de Ejecución 
(4)</c:v>
                </c:pt>
              </c:strCache>
            </c:strRef>
          </c:tx>
          <c:spPr>
            <a:noFill/>
            <a:ln w="9525" cap="flat" cmpd="sng" algn="ctr">
              <a:noFill/>
              <a:round/>
            </a:ln>
            <a:effectLst/>
            <a:sp3d/>
          </c:spPr>
          <c:invertIfNegative val="0"/>
          <c:cat>
            <c:strRef>
              <c:f>'EJEC INGRE 3-4'!$A$4:$A$6</c:f>
              <c:strCache>
                <c:ptCount val="3"/>
                <c:pt idx="0">
                  <c:v>Venta de Servicios Educativos</c:v>
                </c:pt>
                <c:pt idx="1">
                  <c:v>Arrendamiento de Bienes Inmuebles</c:v>
                </c:pt>
                <c:pt idx="2">
                  <c:v>Excedentes Financieros</c:v>
                </c:pt>
              </c:strCache>
            </c:strRef>
          </c:cat>
          <c:val>
            <c:numRef>
              <c:f>'EJEC INGRE 3-4'!$D$4:$D$6</c:f>
              <c:numCache>
                <c:formatCode>0%</c:formatCode>
                <c:ptCount val="3"/>
                <c:pt idx="0">
                  <c:v>0.32617832073170733</c:v>
                </c:pt>
                <c:pt idx="1">
                  <c:v>0</c:v>
                </c:pt>
                <c:pt idx="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5F88-41E0-A9AD-55F710956B9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65"/>
        <c:shape val="box"/>
        <c:axId val="216839608"/>
        <c:axId val="216840000"/>
        <c:axId val="0"/>
      </c:bar3DChart>
      <c:catAx>
        <c:axId val="216839608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216840000"/>
        <c:crosses val="autoZero"/>
        <c:auto val="1"/>
        <c:lblAlgn val="ctr"/>
        <c:lblOffset val="100"/>
        <c:noMultiLvlLbl val="0"/>
      </c:catAx>
      <c:valAx>
        <c:axId val="21684000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dk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_(* #,##0.00_);_(* \(#,##0.00\);_(* &quot;-&quot;??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dk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216839608"/>
        <c:crosses val="autoZero"/>
        <c:crossBetween val="between"/>
      </c:valAx>
      <c:dTable>
        <c:showHorzBorder val="1"/>
        <c:showVertBorder val="1"/>
        <c:showOutline val="1"/>
        <c:showKeys val="1"/>
        <c:spPr>
          <a:noFill/>
          <a:ln w="9525">
            <a:solidFill>
              <a:schemeClr val="dk1">
                <a:lumMod val="35000"/>
                <a:lumOff val="65000"/>
              </a:schemeClr>
            </a:solidFill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</c:dTable>
      <c:spPr>
        <a:noFill/>
        <a:ln>
          <a:noFill/>
        </a:ln>
        <a:effectLst/>
      </c:spPr>
    </c:plotArea>
    <c:plotVisOnly val="1"/>
    <c:dispBlanksAs val="gap"/>
    <c:showDLblsOverMax val="0"/>
  </c:chart>
  <c:spPr>
    <a:gradFill flip="none" rotWithShape="1">
      <a:gsLst>
        <a:gs pos="0">
          <a:schemeClr val="lt1"/>
        </a:gs>
        <a:gs pos="39000">
          <a:schemeClr val="lt1"/>
        </a:gs>
        <a:gs pos="100000">
          <a:schemeClr val="lt1">
            <a:lumMod val="75000"/>
          </a:schemeClr>
        </a:gs>
      </a:gsLst>
      <a:path path="circle">
        <a:fillToRect l="50000" t="-80000" r="50000" b="180000"/>
      </a:path>
      <a:tileRect/>
    </a:gra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8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s-CO" baseline="0">
                <a:solidFill>
                  <a:sysClr val="windowText" lastClr="000000"/>
                </a:solidFill>
              </a:rPr>
              <a:t>EJECUCION PRESUPUESTAL DE FUNCIONAMIENTO E INVERSIÓN</a:t>
            </a:r>
          </a:p>
          <a:p>
            <a:pPr>
              <a:defRPr sz="18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s-CO" sz="1800" b="1" i="0" u="none" strike="noStrike" baseline="0">
                <a:effectLst/>
              </a:rPr>
              <a:t>CON CORTE SEPTIEMBRE 30  DE 2025</a:t>
            </a:r>
            <a:endParaRPr lang="es-CO" baseline="0">
              <a:solidFill>
                <a:sysClr val="windowText" lastClr="000000"/>
              </a:solidFill>
            </a:endParaRPr>
          </a:p>
        </c:rich>
      </c:tx>
      <c:layout>
        <c:manualLayout>
          <c:xMode val="edge"/>
          <c:yMode val="edge"/>
          <c:x val="0.26169685925072828"/>
          <c:y val="1.4801108645770427E-2"/>
        </c:manualLayout>
      </c:layout>
      <c:overlay val="0"/>
      <c:spPr>
        <a:noFill/>
        <a:ln>
          <a:noFill/>
        </a:ln>
        <a:effectLst/>
      </c:spPr>
    </c:title>
    <c:autoTitleDeleted val="0"/>
    <c:view3D>
      <c:rotX val="0"/>
      <c:rotY val="0"/>
      <c:depthPercent val="60"/>
      <c:rAngAx val="0"/>
      <c:perspective val="100"/>
    </c:view3D>
    <c:floor>
      <c:thickness val="0"/>
      <c:spPr>
        <a:solidFill>
          <a:schemeClr val="lt1">
            <a:lumMod val="95000"/>
          </a:schemeClr>
        </a:solidFill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7.6635825751442704E-2"/>
          <c:y val="0.14542089244469447"/>
          <c:w val="0.90666769086789689"/>
          <c:h val="0.65384363619341124"/>
        </c:manualLayout>
      </c:layout>
      <c:bar3DChart>
        <c:barDir val="col"/>
        <c:grouping val="clustered"/>
        <c:varyColors val="0"/>
        <c:ser>
          <c:idx val="0"/>
          <c:order val="0"/>
          <c:tx>
            <c:strRef>
              <c:f>'EJE DE FUNCIONAMIENTO E INVERSI'!$A$5</c:f>
              <c:strCache>
                <c:ptCount val="1"/>
                <c:pt idx="0">
                  <c:v>FUNCIONAMIENTO</c:v>
                </c:pt>
              </c:strCache>
            </c:strRef>
          </c:tx>
          <c:spPr>
            <a:solidFill>
              <a:schemeClr val="accent1">
                <a:alpha val="85000"/>
              </a:schemeClr>
            </a:solidFill>
            <a:ln w="9525" cap="flat" cmpd="sng" algn="ctr">
              <a:solidFill>
                <a:schemeClr val="accent1">
                  <a:lumMod val="75000"/>
                </a:schemeClr>
              </a:solidFill>
              <a:round/>
            </a:ln>
            <a:effectLst/>
            <a:sp3d contourW="9525">
              <a:contourClr>
                <a:schemeClr val="accent1">
                  <a:lumMod val="75000"/>
                </a:schemeClr>
              </a:contourClr>
            </a:sp3d>
          </c:spPr>
          <c:invertIfNegative val="0"/>
          <c:cat>
            <c:strRef>
              <c:f>'EJE DE FUNCIONAMIENTO E INVERSI'!$B$4:$H$4</c:f>
              <c:strCache>
                <c:ptCount val="7"/>
                <c:pt idx="0">
                  <c:v>APROPIACION INICIAL</c:v>
                </c:pt>
                <c:pt idx="1">
                  <c:v>ADICIÓN</c:v>
                </c:pt>
                <c:pt idx="2">
                  <c:v>REDUCIÓN</c:v>
                </c:pt>
                <c:pt idx="3">
                  <c:v>APROPIACIÓN VIGENCIA</c:v>
                </c:pt>
                <c:pt idx="4">
                  <c:v>COMPROMISO</c:v>
                </c:pt>
                <c:pt idx="5">
                  <c:v>OBLIGACION</c:v>
                </c:pt>
                <c:pt idx="6">
                  <c:v>PAGO</c:v>
                </c:pt>
              </c:strCache>
            </c:strRef>
          </c:cat>
          <c:val>
            <c:numRef>
              <c:f>'EJE DE FUNCIONAMIENTO E INVERSI'!$B$5:$H$5</c:f>
              <c:numCache>
                <c:formatCode>#,##0</c:formatCode>
                <c:ptCount val="7"/>
                <c:pt idx="0">
                  <c:v>8747852389</c:v>
                </c:pt>
                <c:pt idx="1">
                  <c:v>3382349643</c:v>
                </c:pt>
                <c:pt idx="2">
                  <c:v>1999999949</c:v>
                </c:pt>
                <c:pt idx="3">
                  <c:v>10130202083</c:v>
                </c:pt>
                <c:pt idx="4">
                  <c:v>5998297823</c:v>
                </c:pt>
                <c:pt idx="5">
                  <c:v>4713315023</c:v>
                </c:pt>
                <c:pt idx="6">
                  <c:v>4706752900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F5C-4C39-8809-02C9443FAD16}"/>
            </c:ext>
          </c:extLst>
        </c:ser>
        <c:ser>
          <c:idx val="1"/>
          <c:order val="1"/>
          <c:tx>
            <c:strRef>
              <c:f>'EJE DE FUNCIONAMIENTO E INVERSI'!#REF!</c:f>
              <c:strCache>
                <c:ptCount val="1"/>
                <c:pt idx="0">
                  <c:v>#REF!</c:v>
                </c:pt>
              </c:strCache>
            </c:strRef>
          </c:tx>
          <c:invertIfNegative val="0"/>
          <c:cat>
            <c:strRef>
              <c:f>'EJE DE FUNCIONAMIENTO E INVERSI'!$B$4:$H$4</c:f>
              <c:strCache>
                <c:ptCount val="7"/>
                <c:pt idx="0">
                  <c:v>APROPIACION INICIAL</c:v>
                </c:pt>
                <c:pt idx="1">
                  <c:v>ADICIÓN</c:v>
                </c:pt>
                <c:pt idx="2">
                  <c:v>REDUCIÓN</c:v>
                </c:pt>
                <c:pt idx="3">
                  <c:v>APROPIACIÓN VIGENCIA</c:v>
                </c:pt>
                <c:pt idx="4">
                  <c:v>COMPROMISO</c:v>
                </c:pt>
                <c:pt idx="5">
                  <c:v>OBLIGACION</c:v>
                </c:pt>
                <c:pt idx="6">
                  <c:v>PAGO</c:v>
                </c:pt>
              </c:strCache>
            </c:strRef>
          </c:cat>
          <c:val>
            <c:numRef>
              <c:f>'EJE DE FUNCIONAMIENTO E INVERSI'!#REF!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F5C-4C39-8809-02C9443FAD16}"/>
            </c:ext>
          </c:extLst>
        </c:ser>
        <c:ser>
          <c:idx val="2"/>
          <c:order val="2"/>
          <c:tx>
            <c:strRef>
              <c:f>'EJE DE FUNCIONAMIENTO E INVERSI'!$A$6</c:f>
              <c:strCache>
                <c:ptCount val="1"/>
                <c:pt idx="0">
                  <c:v>INVERSION</c:v>
                </c:pt>
              </c:strCache>
            </c:strRef>
          </c:tx>
          <c:spPr>
            <a:solidFill>
              <a:schemeClr val="accent3">
                <a:alpha val="85000"/>
              </a:schemeClr>
            </a:solidFill>
            <a:ln w="9525" cap="flat" cmpd="sng" algn="ctr">
              <a:solidFill>
                <a:schemeClr val="accent3">
                  <a:lumMod val="75000"/>
                </a:schemeClr>
              </a:solidFill>
              <a:round/>
            </a:ln>
            <a:effectLst/>
            <a:sp3d contourW="9525">
              <a:contourClr>
                <a:schemeClr val="accent3">
                  <a:lumMod val="75000"/>
                </a:schemeClr>
              </a:contourClr>
            </a:sp3d>
          </c:spPr>
          <c:invertIfNegative val="0"/>
          <c:cat>
            <c:strRef>
              <c:f>'EJE DE FUNCIONAMIENTO E INVERSI'!$B$4:$H$4</c:f>
              <c:strCache>
                <c:ptCount val="7"/>
                <c:pt idx="0">
                  <c:v>APROPIACION INICIAL</c:v>
                </c:pt>
                <c:pt idx="1">
                  <c:v>ADICIÓN</c:v>
                </c:pt>
                <c:pt idx="2">
                  <c:v>REDUCIÓN</c:v>
                </c:pt>
                <c:pt idx="3">
                  <c:v>APROPIACIÓN VIGENCIA</c:v>
                </c:pt>
                <c:pt idx="4">
                  <c:v>COMPROMISO</c:v>
                </c:pt>
                <c:pt idx="5">
                  <c:v>OBLIGACION</c:v>
                </c:pt>
                <c:pt idx="6">
                  <c:v>PAGO</c:v>
                </c:pt>
              </c:strCache>
            </c:strRef>
          </c:cat>
          <c:val>
            <c:numRef>
              <c:f>'EJE DE FUNCIONAMIENTO E INVERSI'!$B$6:$H$6</c:f>
              <c:numCache>
                <c:formatCode>#,##0</c:formatCode>
                <c:ptCount val="7"/>
                <c:pt idx="0">
                  <c:v>8217481969</c:v>
                </c:pt>
                <c:pt idx="1">
                  <c:v>0</c:v>
                </c:pt>
                <c:pt idx="2">
                  <c:v>0</c:v>
                </c:pt>
                <c:pt idx="3">
                  <c:v>8217481969</c:v>
                </c:pt>
                <c:pt idx="4">
                  <c:v>5665242569</c:v>
                </c:pt>
                <c:pt idx="5">
                  <c:v>3562588102</c:v>
                </c:pt>
                <c:pt idx="6">
                  <c:v>3555322546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DF5C-4C39-8809-02C9443FAD1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65"/>
        <c:shape val="box"/>
        <c:axId val="217349128"/>
        <c:axId val="217349520"/>
        <c:axId val="0"/>
      </c:bar3DChart>
      <c:catAx>
        <c:axId val="2173491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19050" cap="flat" cmpd="sng" algn="ctr">
            <a:solidFill>
              <a:schemeClr val="dk1">
                <a:lumMod val="75000"/>
                <a:lumOff val="2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cap="all" baseline="0">
                <a:solidFill>
                  <a:schemeClr val="dk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217349520"/>
        <c:crosses val="autoZero"/>
        <c:auto val="1"/>
        <c:lblAlgn val="ctr"/>
        <c:lblOffset val="100"/>
        <c:noMultiLvlLbl val="0"/>
      </c:catAx>
      <c:valAx>
        <c:axId val="21734952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dk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dk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217349128"/>
        <c:crosses val="autoZero"/>
        <c:crossBetween val="between"/>
      </c:valAx>
      <c:dTable>
        <c:showHorzBorder val="1"/>
        <c:showVertBorder val="1"/>
        <c:showOutline val="1"/>
        <c:showKeys val="1"/>
        <c:spPr>
          <a:noFill/>
          <a:ln w="9525">
            <a:solidFill>
              <a:schemeClr val="dk1">
                <a:lumMod val="35000"/>
                <a:lumOff val="65000"/>
              </a:schemeClr>
            </a:solidFill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40" b="1" i="0" u="none" strike="noStrike" kern="1200" baseline="0">
                <a:solidFill>
                  <a:schemeClr val="dk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</c:dTable>
      <c:spPr>
        <a:noFill/>
        <a:ln>
          <a:noFill/>
        </a:ln>
        <a:effectLst/>
      </c:spPr>
    </c:plotArea>
    <c:plotVisOnly val="1"/>
    <c:dispBlanksAs val="gap"/>
    <c:showDLblsOverMax val="0"/>
  </c:chart>
  <c:spPr>
    <a:gradFill flip="none" rotWithShape="1">
      <a:gsLst>
        <a:gs pos="0">
          <a:schemeClr val="lt1"/>
        </a:gs>
        <a:gs pos="39000">
          <a:schemeClr val="lt1"/>
        </a:gs>
        <a:gs pos="100000">
          <a:schemeClr val="lt1">
            <a:lumMod val="75000"/>
          </a:schemeClr>
        </a:gs>
      </a:gsLst>
      <a:path path="circle">
        <a:fillToRect l="50000" t="-80000" r="50000" b="180000"/>
      </a:path>
      <a:tileRect/>
    </a:gra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8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s-CO" baseline="0">
                <a:solidFill>
                  <a:sysClr val="windowText" lastClr="000000"/>
                </a:solidFill>
              </a:rPr>
              <a:t>EJECUCION PRESUPUESTAL DE GASTOS </a:t>
            </a:r>
          </a:p>
          <a:p>
            <a:pPr>
              <a:defRPr sz="18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s-CO" sz="1800" b="1" i="0" u="none" strike="noStrike" baseline="0">
                <a:effectLst/>
              </a:rPr>
              <a:t>CON CORTE SEPTIEMBRE 30  DE 2025</a:t>
            </a:r>
            <a:endParaRPr lang="es-CO" baseline="0">
              <a:solidFill>
                <a:sysClr val="windowText" lastClr="000000"/>
              </a:solidFill>
            </a:endParaRPr>
          </a:p>
        </c:rich>
      </c:tx>
      <c:layout>
        <c:manualLayout>
          <c:xMode val="edge"/>
          <c:yMode val="edge"/>
          <c:x val="0.3106461143572179"/>
          <c:y val="3.0060255287118542E-2"/>
        </c:manualLayout>
      </c:layout>
      <c:overlay val="0"/>
      <c:spPr>
        <a:noFill/>
        <a:ln>
          <a:noFill/>
        </a:ln>
        <a:effectLst/>
      </c:spPr>
    </c:title>
    <c:autoTitleDeleted val="0"/>
    <c:view3D>
      <c:rotX val="0"/>
      <c:rotY val="0"/>
      <c:depthPercent val="60"/>
      <c:rAngAx val="0"/>
      <c:perspective val="100"/>
    </c:view3D>
    <c:floor>
      <c:thickness val="0"/>
      <c:spPr>
        <a:solidFill>
          <a:schemeClr val="lt1">
            <a:lumMod val="95000"/>
          </a:schemeClr>
        </a:solidFill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9.8356292419969238E-2"/>
          <c:y val="0.16874359783875048"/>
          <c:w val="0.89198187183123845"/>
          <c:h val="0.49242721911563098"/>
        </c:manualLayout>
      </c:layout>
      <c:bar3DChart>
        <c:barDir val="col"/>
        <c:grouping val="clustered"/>
        <c:varyColors val="0"/>
        <c:ser>
          <c:idx val="0"/>
          <c:order val="0"/>
          <c:tx>
            <c:strRef>
              <c:f>'EJECUCIÓN DE GASTOS'!$B$5</c:f>
              <c:strCache>
                <c:ptCount val="1"/>
                <c:pt idx="0">
                  <c:v>GASTOS DE PERSONAL</c:v>
                </c:pt>
              </c:strCache>
            </c:strRef>
          </c:tx>
          <c:spPr>
            <a:solidFill>
              <a:schemeClr val="accent6">
                <a:alpha val="85000"/>
              </a:schemeClr>
            </a:solidFill>
            <a:ln w="9525" cap="flat" cmpd="sng" algn="ctr">
              <a:solidFill>
                <a:schemeClr val="accent6">
                  <a:lumMod val="75000"/>
                </a:schemeClr>
              </a:solidFill>
              <a:round/>
            </a:ln>
            <a:effectLst/>
            <a:sp3d contourW="9525">
              <a:contourClr>
                <a:schemeClr val="accent6">
                  <a:lumMod val="75000"/>
                </a:schemeClr>
              </a:contourClr>
            </a:sp3d>
          </c:spPr>
          <c:invertIfNegative val="0"/>
          <c:cat>
            <c:strRef>
              <c:f>'EJECUCIÓN DE GASTOS'!$C$4:$I$4</c:f>
              <c:strCache>
                <c:ptCount val="7"/>
                <c:pt idx="0">
                  <c:v>APROPIACION INICIAL</c:v>
                </c:pt>
                <c:pt idx="1">
                  <c:v>ADICIÓN</c:v>
                </c:pt>
                <c:pt idx="2">
                  <c:v>REDUCIÓN</c:v>
                </c:pt>
                <c:pt idx="3">
                  <c:v>APROPIACIÓN VIGENCIA</c:v>
                </c:pt>
                <c:pt idx="4">
                  <c:v>COMPROMISO</c:v>
                </c:pt>
                <c:pt idx="5">
                  <c:v>OBLIGACION</c:v>
                </c:pt>
                <c:pt idx="6">
                  <c:v>PAGO</c:v>
                </c:pt>
              </c:strCache>
            </c:strRef>
          </c:cat>
          <c:val>
            <c:numRef>
              <c:f>'EJECUCIÓN DE GASTOS'!$C$5:$I$5</c:f>
              <c:numCache>
                <c:formatCode>#,##0</c:formatCode>
                <c:ptCount val="7"/>
                <c:pt idx="0">
                  <c:v>3847877385</c:v>
                </c:pt>
                <c:pt idx="1">
                  <c:v>0</c:v>
                </c:pt>
                <c:pt idx="2">
                  <c:v>0</c:v>
                </c:pt>
                <c:pt idx="3">
                  <c:v>3847877385</c:v>
                </c:pt>
                <c:pt idx="4">
                  <c:v>3027609167</c:v>
                </c:pt>
                <c:pt idx="5">
                  <c:v>2982632593</c:v>
                </c:pt>
                <c:pt idx="6">
                  <c:v>2977422970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570-4881-B61A-6897EE1C3B0F}"/>
            </c:ext>
          </c:extLst>
        </c:ser>
        <c:ser>
          <c:idx val="1"/>
          <c:order val="1"/>
          <c:tx>
            <c:strRef>
              <c:f>'EJECUCIÓN DE GASTOS'!$B$6</c:f>
              <c:strCache>
                <c:ptCount val="1"/>
                <c:pt idx="0">
                  <c:v>ADQUISICIÓN BIENES Y SERVICIOS</c:v>
                </c:pt>
              </c:strCache>
            </c:strRef>
          </c:tx>
          <c:spPr>
            <a:solidFill>
              <a:schemeClr val="accent5">
                <a:alpha val="85000"/>
              </a:schemeClr>
            </a:solidFill>
            <a:ln w="9525" cap="flat" cmpd="sng" algn="ctr">
              <a:solidFill>
                <a:schemeClr val="accent5">
                  <a:lumMod val="75000"/>
                </a:schemeClr>
              </a:solidFill>
              <a:round/>
            </a:ln>
            <a:effectLst/>
            <a:sp3d contourW="9525">
              <a:contourClr>
                <a:schemeClr val="accent5">
                  <a:lumMod val="75000"/>
                </a:schemeClr>
              </a:contourClr>
            </a:sp3d>
          </c:spPr>
          <c:invertIfNegative val="0"/>
          <c:cat>
            <c:strRef>
              <c:f>'EJECUCIÓN DE GASTOS'!$C$4:$I$4</c:f>
              <c:strCache>
                <c:ptCount val="7"/>
                <c:pt idx="0">
                  <c:v>APROPIACION INICIAL</c:v>
                </c:pt>
                <c:pt idx="1">
                  <c:v>ADICIÓN</c:v>
                </c:pt>
                <c:pt idx="2">
                  <c:v>REDUCIÓN</c:v>
                </c:pt>
                <c:pt idx="3">
                  <c:v>APROPIACIÓN VIGENCIA</c:v>
                </c:pt>
                <c:pt idx="4">
                  <c:v>COMPROMISO</c:v>
                </c:pt>
                <c:pt idx="5">
                  <c:v>OBLIGACION</c:v>
                </c:pt>
                <c:pt idx="6">
                  <c:v>PAGO</c:v>
                </c:pt>
              </c:strCache>
            </c:strRef>
          </c:cat>
          <c:val>
            <c:numRef>
              <c:f>'EJECUCIÓN DE GASTOS'!$C$6:$I$6</c:f>
              <c:numCache>
                <c:formatCode>#,##0</c:formatCode>
                <c:ptCount val="7"/>
                <c:pt idx="0">
                  <c:v>1266158636</c:v>
                </c:pt>
                <c:pt idx="1">
                  <c:v>3354702650</c:v>
                </c:pt>
                <c:pt idx="2">
                  <c:v>0</c:v>
                </c:pt>
                <c:pt idx="3">
                  <c:v>4620861286</c:v>
                </c:pt>
                <c:pt idx="4">
                  <c:v>2840632516</c:v>
                </c:pt>
                <c:pt idx="5">
                  <c:v>1600626290</c:v>
                </c:pt>
                <c:pt idx="6">
                  <c:v>1599273790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8570-4881-B61A-6897EE1C3B0F}"/>
            </c:ext>
          </c:extLst>
        </c:ser>
        <c:ser>
          <c:idx val="2"/>
          <c:order val="2"/>
          <c:tx>
            <c:strRef>
              <c:f>'EJECUCIÓN DE GASTOS'!$B$7</c:f>
              <c:strCache>
                <c:ptCount val="1"/>
                <c:pt idx="0">
                  <c:v>TRANSFERENCIAS CORRIENTES</c:v>
                </c:pt>
              </c:strCache>
            </c:strRef>
          </c:tx>
          <c:spPr>
            <a:solidFill>
              <a:schemeClr val="accent4">
                <a:alpha val="85000"/>
              </a:schemeClr>
            </a:solidFill>
            <a:ln w="9525" cap="flat" cmpd="sng" algn="ctr">
              <a:solidFill>
                <a:schemeClr val="accent4">
                  <a:lumMod val="75000"/>
                </a:schemeClr>
              </a:solidFill>
              <a:round/>
            </a:ln>
            <a:effectLst/>
            <a:sp3d contourW="9525">
              <a:contourClr>
                <a:schemeClr val="accent4">
                  <a:lumMod val="75000"/>
                </a:schemeClr>
              </a:contourClr>
            </a:sp3d>
          </c:spPr>
          <c:invertIfNegative val="0"/>
          <c:cat>
            <c:strRef>
              <c:f>'EJECUCIÓN DE GASTOS'!$C$4:$I$4</c:f>
              <c:strCache>
                <c:ptCount val="7"/>
                <c:pt idx="0">
                  <c:v>APROPIACION INICIAL</c:v>
                </c:pt>
                <c:pt idx="1">
                  <c:v>ADICIÓN</c:v>
                </c:pt>
                <c:pt idx="2">
                  <c:v>REDUCIÓN</c:v>
                </c:pt>
                <c:pt idx="3">
                  <c:v>APROPIACIÓN VIGENCIA</c:v>
                </c:pt>
                <c:pt idx="4">
                  <c:v>COMPROMISO</c:v>
                </c:pt>
                <c:pt idx="5">
                  <c:v>OBLIGACION</c:v>
                </c:pt>
                <c:pt idx="6">
                  <c:v>PAGO</c:v>
                </c:pt>
              </c:strCache>
            </c:strRef>
          </c:cat>
          <c:val>
            <c:numRef>
              <c:f>'EJECUCIÓN DE GASTOS'!$C$7:$I$7</c:f>
              <c:numCache>
                <c:formatCode>#,##0</c:formatCode>
                <c:ptCount val="7"/>
                <c:pt idx="0">
                  <c:v>3633816368</c:v>
                </c:pt>
                <c:pt idx="1">
                  <c:v>27646993</c:v>
                </c:pt>
                <c:pt idx="2">
                  <c:v>1999999949</c:v>
                </c:pt>
                <c:pt idx="3">
                  <c:v>1661463412</c:v>
                </c:pt>
                <c:pt idx="4">
                  <c:v>130056140</c:v>
                </c:pt>
                <c:pt idx="5">
                  <c:v>130056140</c:v>
                </c:pt>
                <c:pt idx="6">
                  <c:v>130056140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8570-4881-B61A-6897EE1C3B0F}"/>
            </c:ext>
          </c:extLst>
        </c:ser>
        <c:ser>
          <c:idx val="3"/>
          <c:order val="3"/>
          <c:tx>
            <c:strRef>
              <c:f>'EJECUCIÓN DE GASTOS'!$B$9</c:f>
              <c:strCache>
                <c:ptCount val="1"/>
                <c:pt idx="0">
                  <c:v>INVERSION</c:v>
                </c:pt>
              </c:strCache>
            </c:strRef>
          </c:tx>
          <c:spPr>
            <a:solidFill>
              <a:schemeClr val="accent6">
                <a:lumMod val="60000"/>
                <a:alpha val="85000"/>
              </a:schemeClr>
            </a:solidFill>
            <a:ln w="9525" cap="flat" cmpd="sng" algn="ctr">
              <a:solidFill>
                <a:schemeClr val="accent6">
                  <a:lumMod val="60000"/>
                  <a:lumMod val="75000"/>
                </a:schemeClr>
              </a:solidFill>
              <a:round/>
            </a:ln>
            <a:effectLst/>
            <a:sp3d contourW="9525">
              <a:contourClr>
                <a:schemeClr val="accent6">
                  <a:lumMod val="60000"/>
                  <a:lumMod val="75000"/>
                </a:schemeClr>
              </a:contourClr>
            </a:sp3d>
          </c:spPr>
          <c:invertIfNegative val="0"/>
          <c:cat>
            <c:strRef>
              <c:f>'EJECUCIÓN DE GASTOS'!$C$4:$I$4</c:f>
              <c:strCache>
                <c:ptCount val="7"/>
                <c:pt idx="0">
                  <c:v>APROPIACION INICIAL</c:v>
                </c:pt>
                <c:pt idx="1">
                  <c:v>ADICIÓN</c:v>
                </c:pt>
                <c:pt idx="2">
                  <c:v>REDUCIÓN</c:v>
                </c:pt>
                <c:pt idx="3">
                  <c:v>APROPIACIÓN VIGENCIA</c:v>
                </c:pt>
                <c:pt idx="4">
                  <c:v>COMPROMISO</c:v>
                </c:pt>
                <c:pt idx="5">
                  <c:v>OBLIGACION</c:v>
                </c:pt>
                <c:pt idx="6">
                  <c:v>PAGO</c:v>
                </c:pt>
              </c:strCache>
            </c:strRef>
          </c:cat>
          <c:val>
            <c:numRef>
              <c:f>'EJECUCIÓN DE GASTOS'!$C$9:$I$9</c:f>
              <c:numCache>
                <c:formatCode>#,##0</c:formatCode>
                <c:ptCount val="7"/>
                <c:pt idx="0">
                  <c:v>8217481969</c:v>
                </c:pt>
                <c:pt idx="1">
                  <c:v>0</c:v>
                </c:pt>
                <c:pt idx="2">
                  <c:v>0</c:v>
                </c:pt>
                <c:pt idx="3">
                  <c:v>8217481969</c:v>
                </c:pt>
                <c:pt idx="4">
                  <c:v>5665242569</c:v>
                </c:pt>
                <c:pt idx="5">
                  <c:v>3562588102</c:v>
                </c:pt>
                <c:pt idx="6">
                  <c:v>3555322546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8570-4881-B61A-6897EE1C3B0F}"/>
            </c:ext>
          </c:extLst>
        </c:ser>
        <c:ser>
          <c:idx val="4"/>
          <c:order val="4"/>
          <c:tx>
            <c:strRef>
              <c:f>'EJECUCIÓN DE GASTOS'!$B$10</c:f>
              <c:strCache>
                <c:ptCount val="1"/>
                <c:pt idx="0">
                  <c:v>DEUDA</c:v>
                </c:pt>
              </c:strCache>
            </c:strRef>
          </c:tx>
          <c:invertIfNegative val="0"/>
          <c:cat>
            <c:strRef>
              <c:f>'EJECUCIÓN DE GASTOS'!$C$4:$I$4</c:f>
              <c:strCache>
                <c:ptCount val="7"/>
                <c:pt idx="0">
                  <c:v>APROPIACION INICIAL</c:v>
                </c:pt>
                <c:pt idx="1">
                  <c:v>ADICIÓN</c:v>
                </c:pt>
                <c:pt idx="2">
                  <c:v>REDUCIÓN</c:v>
                </c:pt>
                <c:pt idx="3">
                  <c:v>APROPIACIÓN VIGENCIA</c:v>
                </c:pt>
                <c:pt idx="4">
                  <c:v>COMPROMISO</c:v>
                </c:pt>
                <c:pt idx="5">
                  <c:v>OBLIGACION</c:v>
                </c:pt>
                <c:pt idx="6">
                  <c:v>PAGO</c:v>
                </c:pt>
              </c:strCache>
            </c:strRef>
          </c:cat>
          <c:val>
            <c:numRef>
              <c:f>'EJECUCIÓN DE GASTOS'!$C$10:$I$10</c:f>
            </c:numRef>
          </c:val>
          <c:extLst>
            <c:ext xmlns:c16="http://schemas.microsoft.com/office/drawing/2014/chart" uri="{C3380CC4-5D6E-409C-BE32-E72D297353CC}">
              <c16:uniqueId val="{00000004-8570-4881-B61A-6897EE1C3B0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65"/>
        <c:shape val="box"/>
        <c:axId val="217350696"/>
        <c:axId val="217351088"/>
        <c:axId val="0"/>
      </c:bar3DChart>
      <c:catAx>
        <c:axId val="21735069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19050" cap="flat" cmpd="sng" algn="ctr">
            <a:solidFill>
              <a:schemeClr val="dk1">
                <a:lumMod val="75000"/>
                <a:lumOff val="2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cap="all" baseline="0">
                <a:solidFill>
                  <a:schemeClr val="dk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217351088"/>
        <c:crosses val="autoZero"/>
        <c:auto val="1"/>
        <c:lblAlgn val="ctr"/>
        <c:lblOffset val="100"/>
        <c:noMultiLvlLbl val="0"/>
      </c:catAx>
      <c:valAx>
        <c:axId val="21735108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dk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dk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217350696"/>
        <c:crosses val="autoZero"/>
        <c:crossBetween val="between"/>
      </c:valAx>
      <c:dTable>
        <c:showHorzBorder val="1"/>
        <c:showVertBorder val="1"/>
        <c:showOutline val="1"/>
        <c:showKeys val="1"/>
        <c:spPr>
          <a:noFill/>
          <a:ln w="9525">
            <a:solidFill>
              <a:schemeClr val="dk1">
                <a:lumMod val="35000"/>
                <a:lumOff val="65000"/>
              </a:schemeClr>
            </a:solidFill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60" b="1" i="0" u="none" strike="noStrike" kern="1200" baseline="0">
                <a:solidFill>
                  <a:schemeClr val="dk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</c:dTable>
      <c:spPr>
        <a:noFill/>
        <a:ln>
          <a:noFill/>
        </a:ln>
        <a:effectLst/>
      </c:spPr>
    </c:plotArea>
    <c:plotVisOnly val="1"/>
    <c:dispBlanksAs val="gap"/>
    <c:showDLblsOverMax val="0"/>
  </c:chart>
  <c:spPr>
    <a:gradFill flip="none" rotWithShape="1">
      <a:gsLst>
        <a:gs pos="0">
          <a:schemeClr val="lt1"/>
        </a:gs>
        <a:gs pos="39000">
          <a:schemeClr val="lt1"/>
        </a:gs>
        <a:gs pos="100000">
          <a:schemeClr val="lt1">
            <a:lumMod val="75000"/>
          </a:schemeClr>
        </a:gs>
      </a:gsLst>
      <a:path path="circle">
        <a:fillToRect l="50000" t="-80000" r="50000" b="180000"/>
      </a:path>
      <a:tileRect/>
    </a:gra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cap="all" spc="12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CO"/>
              <a:t>COMPORTAMIENTO HISTORICO </a:t>
            </a:r>
          </a:p>
          <a:p>
            <a:pPr>
              <a:defRPr sz="1600" b="1" i="0" u="none" strike="noStrike" kern="1200" cap="all" spc="12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CO"/>
              <a:t>DE CONTRATOS INTERADMINISTRATIVOS </a:t>
            </a:r>
          </a:p>
          <a:p>
            <a:pPr>
              <a:defRPr sz="1600" b="1" i="0" u="none" strike="noStrike" kern="1200" cap="all" spc="12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CO"/>
              <a:t>2012 - 2015</a:t>
            </a:r>
          </a:p>
        </c:rich>
      </c:tx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2653581893473925"/>
          <c:y val="0.14440325682646876"/>
          <c:w val="0.85440980662060451"/>
          <c:h val="0.7592303206811033"/>
        </c:manualLayout>
      </c:layout>
      <c:lineChart>
        <c:grouping val="standard"/>
        <c:varyColors val="0"/>
        <c:ser>
          <c:idx val="1"/>
          <c:order val="0"/>
          <c:tx>
            <c:strRef>
              <c:f>'COMP. HIST. C.I. diap 3'!$B$4</c:f>
              <c:strCache>
                <c:ptCount val="1"/>
                <c:pt idx="0">
                  <c:v>APROPIADO</c:v>
                </c:pt>
              </c:strCache>
            </c:strRef>
          </c:tx>
          <c:spPr>
            <a:ln w="22225" cap="rnd">
              <a:solidFill>
                <a:schemeClr val="accent6">
                  <a:lumMod val="75000"/>
                </a:schemeClr>
              </a:solidFill>
              <a:round/>
            </a:ln>
            <a:effectLst/>
          </c:spPr>
          <c:marker>
            <c:symbol val="square"/>
            <c:size val="6"/>
            <c:spPr>
              <a:solidFill>
                <a:schemeClr val="accent2"/>
              </a:solidFill>
              <a:ln w="9525">
                <a:solidFill>
                  <a:schemeClr val="accent2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8.501551760094464E-2"/>
                  <c:y val="-4.15207883134587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EA3B-47B9-84FE-0B4F0AF7DB1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'COMP. HIST. C.I. diap 3'!$A$5:$A$8</c:f>
              <c:numCache>
                <c:formatCode>General</c:formatCode>
                <c:ptCount val="4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</c:numCache>
            </c:numRef>
          </c:cat>
          <c:val>
            <c:numRef>
              <c:f>'COMP. HIST. C.I. diap 3'!$B$5:$B$8</c:f>
              <c:numCache>
                <c:formatCode>_-* #,##0_-;\-* #,##0_-;_-* "-"??_-;_-@_-</c:formatCode>
                <c:ptCount val="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A3B-47B9-84FE-0B4F0AF7DB14}"/>
            </c:ext>
          </c:extLst>
        </c:ser>
        <c:ser>
          <c:idx val="2"/>
          <c:order val="1"/>
          <c:tx>
            <c:strRef>
              <c:f>'COMP. HIST. C.I. diap 3'!$C$4</c:f>
              <c:strCache>
                <c:ptCount val="1"/>
                <c:pt idx="0">
                  <c:v>EJECUTADO</c:v>
                </c:pt>
              </c:strCache>
            </c:strRef>
          </c:tx>
          <c:spPr>
            <a:ln w="22225" cap="rnd">
              <a:solidFill>
                <a:schemeClr val="accent3"/>
              </a:solidFill>
              <a:round/>
            </a:ln>
            <a:effectLst/>
          </c:spPr>
          <c:marker>
            <c:symbol val="triangle"/>
            <c:size val="6"/>
            <c:spPr>
              <a:solidFill>
                <a:schemeClr val="accent3"/>
              </a:solidFill>
              <a:ln w="9525">
                <a:solidFill>
                  <a:schemeClr val="accent3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4.9838210933887121E-2"/>
                  <c:y val="2.331580798858970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EA3B-47B9-84FE-0B4F0AF7DB14}"/>
                </c:ext>
              </c:extLst>
            </c:dLbl>
            <c:dLbl>
              <c:idx val="1"/>
              <c:layout>
                <c:manualLayout>
                  <c:x val="-1.0300326255670057E-2"/>
                  <c:y val="3.547266979522388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EA3B-47B9-84FE-0B4F0AF7DB14}"/>
                </c:ext>
              </c:extLst>
            </c:dLbl>
            <c:dLbl>
              <c:idx val="3"/>
              <c:layout>
                <c:manualLayout>
                  <c:x val="-4.6906711006076851E-2"/>
                  <c:y val="-1.9163808926678329E-2"/>
                </c:manualLayout>
              </c:layout>
              <c:tx>
                <c:rich>
                  <a:bodyPr/>
                  <a:lstStyle/>
                  <a:p>
                    <a:fld id="{3A519575-7AF2-436A-85A6-303362FCF427}" type="VALUE">
                      <a:rPr lang="en-US"/>
                      <a:pPr/>
                      <a:t>[VALOR]</a:t>
                    </a:fld>
                    <a:endParaRPr lang="es-CO"/>
                  </a:p>
                </c:rich>
              </c:tx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04-EA3B-47B9-84FE-0B4F0AF7DB1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'COMP. HIST. C.I. diap 3'!$A$5:$A$8</c:f>
              <c:numCache>
                <c:formatCode>General</c:formatCode>
                <c:ptCount val="4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</c:numCache>
            </c:numRef>
          </c:cat>
          <c:val>
            <c:numRef>
              <c:f>'COMP. HIST. C.I. diap 3'!$C$5:$C$8</c:f>
              <c:numCache>
                <c:formatCode>_-* #,##0_-;\-* #,##0_-;_-* "-"??_-;_-@_-</c:formatCode>
                <c:ptCount val="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EA3B-47B9-84FE-0B4F0AF7DB14}"/>
            </c:ext>
          </c:extLst>
        </c:ser>
        <c:ser>
          <c:idx val="0"/>
          <c:order val="2"/>
          <c:tx>
            <c:v>% EJECUCIÓN</c:v>
          </c:tx>
          <c:spPr>
            <a:ln w="22225" cap="rnd">
              <a:noFill/>
              <a:round/>
            </a:ln>
            <a:effectLst/>
          </c:spPr>
          <c:marker>
            <c:symbol val="none"/>
          </c:marker>
          <c:val>
            <c:numRef>
              <c:f>'COMP. HIST. C.I. diap 3'!$D$5:$D$8</c:f>
              <c:numCache>
                <c:formatCode>0%</c:formatCode>
                <c:ptCount val="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EA3B-47B9-84FE-0B4F0AF7DB1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17348736"/>
        <c:axId val="217348344"/>
      </c:lineChart>
      <c:catAx>
        <c:axId val="217348736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cap="all" spc="12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217348344"/>
        <c:crosses val="autoZero"/>
        <c:auto val="1"/>
        <c:lblAlgn val="ctr"/>
        <c:lblOffset val="100"/>
        <c:noMultiLvlLbl val="0"/>
      </c:catAx>
      <c:valAx>
        <c:axId val="217348344"/>
        <c:scaling>
          <c:orientation val="minMax"/>
        </c:scaling>
        <c:delete val="0"/>
        <c:axPos val="l"/>
        <c:numFmt formatCode="#,##0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dk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217348736"/>
        <c:crosses val="autoZero"/>
        <c:crossBetween val="between"/>
        <c:dispUnits>
          <c:custUnit val="1"/>
        </c:dispUnits>
      </c:valAx>
      <c:dTable>
        <c:showHorzBorder val="1"/>
        <c:showVertBorder val="1"/>
        <c:showOutline val="1"/>
        <c:showKeys val="1"/>
        <c:spPr>
          <a:noFill/>
          <a:ln w="9525">
            <a:solidFill>
              <a:schemeClr val="tx1">
                <a:lumMod val="15000"/>
                <a:lumOff val="85000"/>
              </a:schemeClr>
            </a:solidFill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</c:dTable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lt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'tendencia GP diap 4-5'!$A$4:$E$4</c:f>
          <c:strCache>
            <c:ptCount val="5"/>
            <c:pt idx="0">
              <c:v>EJECUCIÓN PRESUPUESTAL 
GASTOS DE PERSONAL 
CON CORTE SEPTIEMBRE 30  DE 2025</c:v>
            </c:pt>
          </c:strCache>
        </c:strRef>
      </c:tx>
      <c:layout>
        <c:manualLayout>
          <c:xMode val="edge"/>
          <c:yMode val="edge"/>
          <c:x val="0.25366269481801501"/>
          <c:y val="2.4325348665326058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cap="all" spc="120" normalizeH="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'tendencia GP diap 4-5'!$D$5</c:f>
              <c:strCache>
                <c:ptCount val="1"/>
                <c:pt idx="0">
                  <c:v>ESPERADO</c:v>
                </c:pt>
              </c:strCache>
            </c:strRef>
          </c:tx>
          <c:spPr>
            <a:ln w="22225" cap="rnd">
              <a:solidFill>
                <a:schemeClr val="accent2">
                  <a:lumMod val="50000"/>
                </a:schemeClr>
              </a:solidFill>
              <a:round/>
            </a:ln>
            <a:effectLst/>
          </c:spPr>
          <c:marker>
            <c:symbol val="diamond"/>
            <c:size val="6"/>
            <c:spPr>
              <a:solidFill>
                <a:schemeClr val="accent6"/>
              </a:solidFill>
              <a:ln w="9525">
                <a:solidFill>
                  <a:schemeClr val="accent2">
                    <a:lumMod val="50000"/>
                  </a:schemeClr>
                </a:solidFill>
                <a:round/>
              </a:ln>
              <a:effectLst/>
            </c:spPr>
          </c:marker>
          <c:cat>
            <c:strRef>
              <c:f>'tendencia GP diap 4-5'!$A$6:$A$17</c:f>
              <c:strCache>
                <c:ptCount val="12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</c:strCache>
            </c:strRef>
          </c:cat>
          <c:val>
            <c:numRef>
              <c:f>'tendencia GP diap 4-5'!$D$6:$D$17</c:f>
              <c:numCache>
                <c:formatCode>0%</c:formatCode>
                <c:ptCount val="12"/>
                <c:pt idx="0">
                  <c:v>8.3333333398304218E-2</c:v>
                </c:pt>
                <c:pt idx="1">
                  <c:v>0.16666666679660844</c:v>
                </c:pt>
                <c:pt idx="2">
                  <c:v>0.25000000019491264</c:v>
                </c:pt>
                <c:pt idx="3">
                  <c:v>0.33333333359321687</c:v>
                </c:pt>
                <c:pt idx="4">
                  <c:v>0.41666666699152111</c:v>
                </c:pt>
                <c:pt idx="5">
                  <c:v>0.50000000038982528</c:v>
                </c:pt>
                <c:pt idx="6">
                  <c:v>0.58333333378812957</c:v>
                </c:pt>
                <c:pt idx="7">
                  <c:v>0.66666666718643375</c:v>
                </c:pt>
                <c:pt idx="8">
                  <c:v>0.75000000058473792</c:v>
                </c:pt>
                <c:pt idx="9">
                  <c:v>0.83333333398304221</c:v>
                </c:pt>
                <c:pt idx="10">
                  <c:v>0.91666666738134639</c:v>
                </c:pt>
                <c:pt idx="11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C7F-4C78-8809-0516BF5C16AE}"/>
            </c:ext>
          </c:extLst>
        </c:ser>
        <c:ser>
          <c:idx val="1"/>
          <c:order val="1"/>
          <c:tx>
            <c:strRef>
              <c:f>'tendencia GP diap 4-5'!$E$5</c:f>
              <c:strCache>
                <c:ptCount val="1"/>
                <c:pt idx="0">
                  <c:v>EJECUCION</c:v>
                </c:pt>
              </c:strCache>
            </c:strRef>
          </c:tx>
          <c:spPr>
            <a:ln w="22225" cap="rnd">
              <a:solidFill>
                <a:schemeClr val="accent5"/>
              </a:solidFill>
              <a:round/>
            </a:ln>
            <a:effectLst/>
          </c:spPr>
          <c:marker>
            <c:symbol val="square"/>
            <c:size val="6"/>
            <c:spPr>
              <a:solidFill>
                <a:schemeClr val="accent5"/>
              </a:solidFill>
              <a:ln w="9525">
                <a:solidFill>
                  <a:schemeClr val="accent5"/>
                </a:solidFill>
                <a:round/>
              </a:ln>
              <a:effectLst/>
            </c:spPr>
          </c:marker>
          <c:cat>
            <c:strRef>
              <c:f>'tendencia GP diap 4-5'!$A$6:$A$17</c:f>
              <c:strCache>
                <c:ptCount val="12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</c:strCache>
            </c:strRef>
          </c:cat>
          <c:val>
            <c:numRef>
              <c:f>'tendencia GP diap 4-5'!$E$6:$E$13</c:f>
              <c:numCache>
                <c:formatCode>0.00%</c:formatCode>
                <c:ptCount val="8"/>
                <c:pt idx="0">
                  <c:v>4.640892422823395E-2</c:v>
                </c:pt>
                <c:pt idx="1">
                  <c:v>0.12253967988639534</c:v>
                </c:pt>
                <c:pt idx="2">
                  <c:v>0.21087139526926479</c:v>
                </c:pt>
                <c:pt idx="3">
                  <c:v>0.29646860044112344</c:v>
                </c:pt>
                <c:pt idx="4">
                  <c:v>0.4060075734455868</c:v>
                </c:pt>
                <c:pt idx="5">
                  <c:v>0.47098293725905716</c:v>
                </c:pt>
                <c:pt idx="6">
                  <c:v>0.61846714172260453</c:v>
                </c:pt>
                <c:pt idx="7">
                  <c:v>0.68262321617610489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C7F-4C78-8809-0516BF5C16A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17796744"/>
        <c:axId val="217797136"/>
      </c:lineChart>
      <c:catAx>
        <c:axId val="217796744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cap="all" spc="12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217797136"/>
        <c:crosses val="autoZero"/>
        <c:auto val="1"/>
        <c:lblAlgn val="ctr"/>
        <c:lblOffset val="100"/>
        <c:noMultiLvlLbl val="0"/>
      </c:catAx>
      <c:valAx>
        <c:axId val="217797136"/>
        <c:scaling>
          <c:orientation val="minMax"/>
        </c:scaling>
        <c:delete val="0"/>
        <c:axPos val="l"/>
        <c:numFmt formatCode="0%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dk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217796744"/>
        <c:crosses val="autoZero"/>
        <c:crossBetween val="between"/>
      </c:valAx>
      <c:dTable>
        <c:showHorzBorder val="1"/>
        <c:showVertBorder val="1"/>
        <c:showOutline val="1"/>
        <c:showKeys val="1"/>
        <c:spPr>
          <a:noFill/>
          <a:ln w="9525">
            <a:solidFill>
              <a:schemeClr val="tx1">
                <a:lumMod val="15000"/>
                <a:lumOff val="85000"/>
              </a:schemeClr>
            </a:solidFill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</c:dTable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lt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'tendencia GP diap 4-5'!$A$4:$E$4</c:f>
          <c:strCache>
            <c:ptCount val="5"/>
            <c:pt idx="0">
              <c:v>EJECUCIÓN PRESUPUESTAL 
GASTOS DE PERSONAL 
CON CORTE SEPTIEMBRE 30  DE 2025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view3D>
      <c:rotX val="15"/>
      <c:rotY val="20"/>
      <c:depthPercent val="100"/>
      <c:rAngAx val="1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bar3DChart>
        <c:barDir val="col"/>
        <c:grouping val="clustered"/>
        <c:varyColors val="0"/>
        <c:ser>
          <c:idx val="0"/>
          <c:order val="0"/>
          <c:tx>
            <c:strRef>
              <c:f>'tendencia GP diap 4-5'!$B$5</c:f>
              <c:strCache>
                <c:ptCount val="1"/>
                <c:pt idx="0">
                  <c:v>ESPERADO</c:v>
                </c:pt>
              </c:strCache>
            </c:strRef>
          </c:tx>
          <c:spPr>
            <a:gradFill rotWithShape="1">
              <a:gsLst>
                <a:gs pos="0">
                  <a:schemeClr val="accent1">
                    <a:shade val="51000"/>
                    <a:satMod val="130000"/>
                  </a:schemeClr>
                </a:gs>
                <a:gs pos="80000">
                  <a:schemeClr val="accent1">
                    <a:shade val="93000"/>
                    <a:satMod val="130000"/>
                  </a:schemeClr>
                </a:gs>
                <a:gs pos="100000">
                  <a:schemeClr val="accent1">
                    <a:shade val="94000"/>
                    <a:satMod val="135000"/>
                  </a:schemeClr>
                </a:gs>
              </a:gsLst>
              <a:lin ang="16200000" scaled="0"/>
            </a:gra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  <c:invertIfNegative val="0"/>
          <c:cat>
            <c:strRef>
              <c:f>'tendencia GP diap 4-5'!$A$6:$A$17</c:f>
              <c:strCache>
                <c:ptCount val="12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</c:strCache>
            </c:strRef>
          </c:cat>
          <c:val>
            <c:numRef>
              <c:f>'tendencia GP diap 4-5'!$B$6:$B$17</c:f>
              <c:numCache>
                <c:formatCode>_-* #,##0_-;\-* #,##0_-;_-* "-"??_-;_-@_-</c:formatCode>
                <c:ptCount val="12"/>
                <c:pt idx="0">
                  <c:v>320656449</c:v>
                </c:pt>
                <c:pt idx="1">
                  <c:v>641312898</c:v>
                </c:pt>
                <c:pt idx="2">
                  <c:v>961969347</c:v>
                </c:pt>
                <c:pt idx="3">
                  <c:v>1282625796</c:v>
                </c:pt>
                <c:pt idx="4">
                  <c:v>1603282245</c:v>
                </c:pt>
                <c:pt idx="5">
                  <c:v>1923938694</c:v>
                </c:pt>
                <c:pt idx="6">
                  <c:v>2244595143</c:v>
                </c:pt>
                <c:pt idx="7">
                  <c:v>2565251592</c:v>
                </c:pt>
                <c:pt idx="8">
                  <c:v>2885908041</c:v>
                </c:pt>
                <c:pt idx="9">
                  <c:v>3206564490</c:v>
                </c:pt>
                <c:pt idx="10">
                  <c:v>3527220939</c:v>
                </c:pt>
                <c:pt idx="11">
                  <c:v>3847877385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F09-4CF7-B89A-9E00898E4FAA}"/>
            </c:ext>
          </c:extLst>
        </c:ser>
        <c:ser>
          <c:idx val="1"/>
          <c:order val="1"/>
          <c:tx>
            <c:strRef>
              <c:f>'tendencia GP diap 4-5'!$C$5</c:f>
              <c:strCache>
                <c:ptCount val="1"/>
                <c:pt idx="0">
                  <c:v>EJECUCION</c:v>
                </c:pt>
              </c:strCache>
            </c:strRef>
          </c:tx>
          <c:spPr>
            <a:gradFill rotWithShape="1">
              <a:gsLst>
                <a:gs pos="0">
                  <a:schemeClr val="accent2">
                    <a:shade val="51000"/>
                    <a:satMod val="130000"/>
                  </a:schemeClr>
                </a:gs>
                <a:gs pos="80000">
                  <a:schemeClr val="accent2">
                    <a:shade val="93000"/>
                    <a:satMod val="130000"/>
                  </a:schemeClr>
                </a:gs>
                <a:gs pos="100000">
                  <a:schemeClr val="accent2">
                    <a:shade val="94000"/>
                    <a:satMod val="135000"/>
                  </a:schemeClr>
                </a:gs>
              </a:gsLst>
              <a:lin ang="16200000" scaled="0"/>
            </a:gra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  <c:invertIfNegative val="0"/>
          <c:cat>
            <c:strRef>
              <c:f>'tendencia GP diap 4-5'!$A$6:$A$17</c:f>
              <c:strCache>
                <c:ptCount val="12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</c:strCache>
            </c:strRef>
          </c:cat>
          <c:val>
            <c:numRef>
              <c:f>'tendencia GP diap 4-5'!$C$6:$C$17</c:f>
              <c:numCache>
                <c:formatCode>_-* #,##0_-;\-* #,##0_-;_-* "-"??_-;_-@_-</c:formatCode>
                <c:ptCount val="12"/>
                <c:pt idx="0">
                  <c:v>178575850</c:v>
                </c:pt>
                <c:pt idx="1">
                  <c:v>471517663</c:v>
                </c:pt>
                <c:pt idx="2">
                  <c:v>811407273</c:v>
                </c:pt>
                <c:pt idx="3">
                  <c:v>1140774823</c:v>
                </c:pt>
                <c:pt idx="4">
                  <c:v>1562267360</c:v>
                </c:pt>
                <c:pt idx="5">
                  <c:v>1812284593</c:v>
                </c:pt>
                <c:pt idx="6">
                  <c:v>2379785728</c:v>
                </c:pt>
                <c:pt idx="7">
                  <c:v>2626650436</c:v>
                </c:pt>
                <c:pt idx="8">
                  <c:v>2982632593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F09-4CF7-B89A-9E00898E4FA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217798312"/>
        <c:axId val="217798704"/>
        <c:axId val="0"/>
      </c:bar3DChart>
      <c:catAx>
        <c:axId val="21779831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12700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217798704"/>
        <c:crosses val="autoZero"/>
        <c:auto val="1"/>
        <c:lblAlgn val="ctr"/>
        <c:lblOffset val="100"/>
        <c:noMultiLvlLbl val="0"/>
      </c:catAx>
      <c:valAx>
        <c:axId val="21779870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_-* #,##0_-;\-* #,##0_-;_-* &quot;-&quot;??_-;_-@_-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217798312"/>
        <c:crosses val="autoZero"/>
        <c:crossBetween val="between"/>
      </c:val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</c:dTable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chartsheets/sheet1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00000000-0001-0000-0100-000000000000}">
  <sheetPr>
    <tabColor rgb="FFFF0000"/>
  </sheetPr>
  <sheetViews>
    <sheetView zoomScale="69" workbookViewId="0" zoomToFit="1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_rels/drawing10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5.xml"/><Relationship Id="rId1" Type="http://schemas.openxmlformats.org/officeDocument/2006/relationships/chart" Target="../charts/chart14.xml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6.xml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7.xml"/></Relationships>
</file>

<file path=xl/drawings/_rels/drawing13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9.xml"/><Relationship Id="rId1" Type="http://schemas.openxmlformats.org/officeDocument/2006/relationships/chart" Target="../charts/chart18.xml"/></Relationships>
</file>

<file path=xl/drawings/_rels/drawing14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1.xml"/><Relationship Id="rId1" Type="http://schemas.openxmlformats.org/officeDocument/2006/relationships/chart" Target="../charts/chart20.xml"/></Relationships>
</file>

<file path=xl/drawings/_rels/drawing15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3.xml"/><Relationship Id="rId1" Type="http://schemas.openxmlformats.org/officeDocument/2006/relationships/chart" Target="../charts/chart22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6.xml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7.xml"/></Relationships>
</file>

<file path=xl/drawings/_rels/drawing7.xml.rels><?xml version="1.0" encoding="UTF-8" standalone="yes"?>
<Relationships xmlns="http://schemas.openxmlformats.org/package/2006/relationships"><Relationship Id="rId2" Type="http://schemas.openxmlformats.org/officeDocument/2006/relationships/chart" Target="../charts/chart9.xml"/><Relationship Id="rId1" Type="http://schemas.openxmlformats.org/officeDocument/2006/relationships/chart" Target="../charts/chart8.xml"/></Relationships>
</file>

<file path=xl/drawings/_rels/drawing8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1.xml"/><Relationship Id="rId1" Type="http://schemas.openxmlformats.org/officeDocument/2006/relationships/chart" Target="../charts/chart10.xml"/></Relationships>
</file>

<file path=xl/drawings/_rels/drawing9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3.xml"/><Relationship Id="rId1" Type="http://schemas.openxmlformats.org/officeDocument/2006/relationships/chart" Target="../charts/chart1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85725</xdr:colOff>
      <xdr:row>11</xdr:row>
      <xdr:rowOff>90487</xdr:rowOff>
    </xdr:from>
    <xdr:to>
      <xdr:col>7</xdr:col>
      <xdr:colOff>352425</xdr:colOff>
      <xdr:row>29</xdr:row>
      <xdr:rowOff>80962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7</xdr:col>
      <xdr:colOff>800100</xdr:colOff>
      <xdr:row>12</xdr:row>
      <xdr:rowOff>128586</xdr:rowOff>
    </xdr:from>
    <xdr:to>
      <xdr:col>12</xdr:col>
      <xdr:colOff>742950</xdr:colOff>
      <xdr:row>31</xdr:row>
      <xdr:rowOff>57149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828674</xdr:colOff>
      <xdr:row>2</xdr:row>
      <xdr:rowOff>71437</xdr:rowOff>
    </xdr:from>
    <xdr:to>
      <xdr:col>12</xdr:col>
      <xdr:colOff>533400</xdr:colOff>
      <xdr:row>25</xdr:row>
      <xdr:rowOff>9525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00000000-0008-0000-09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1514473</xdr:colOff>
      <xdr:row>26</xdr:row>
      <xdr:rowOff>138111</xdr:rowOff>
    </xdr:from>
    <xdr:to>
      <xdr:col>11</xdr:col>
      <xdr:colOff>9525</xdr:colOff>
      <xdr:row>53</xdr:row>
      <xdr:rowOff>114300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00000000-0008-0000-09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695324</xdr:colOff>
      <xdr:row>7</xdr:row>
      <xdr:rowOff>95249</xdr:rowOff>
    </xdr:from>
    <xdr:to>
      <xdr:col>6</xdr:col>
      <xdr:colOff>66675</xdr:colOff>
      <xdr:row>30</xdr:row>
      <xdr:rowOff>38099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00000000-0008-0000-0A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619125</xdr:colOff>
      <xdr:row>1</xdr:row>
      <xdr:rowOff>109536</xdr:rowOff>
    </xdr:from>
    <xdr:to>
      <xdr:col>13</xdr:col>
      <xdr:colOff>304800</xdr:colOff>
      <xdr:row>29</xdr:row>
      <xdr:rowOff>9524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00000000-0008-0000-0B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30314</xdr:colOff>
      <xdr:row>8</xdr:row>
      <xdr:rowOff>143209</xdr:rowOff>
    </xdr:from>
    <xdr:to>
      <xdr:col>12</xdr:col>
      <xdr:colOff>692052</xdr:colOff>
      <xdr:row>42</xdr:row>
      <xdr:rowOff>128923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00000000-0008-0000-0C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15</xdr:col>
      <xdr:colOff>246031</xdr:colOff>
      <xdr:row>8</xdr:row>
      <xdr:rowOff>129664</xdr:rowOff>
    </xdr:from>
    <xdr:to>
      <xdr:col>30</xdr:col>
      <xdr:colOff>530165</xdr:colOff>
      <xdr:row>42</xdr:row>
      <xdr:rowOff>116816</xdr:rowOff>
    </xdr:to>
    <xdr:graphicFrame macro="">
      <xdr:nvGraphicFramePr>
        <xdr:cNvPr id="4" name="Gráfico 3">
          <a:extLst>
            <a:ext uri="{FF2B5EF4-FFF2-40B4-BE49-F238E27FC236}">
              <a16:creationId xmlns:a16="http://schemas.microsoft.com/office/drawing/2014/main" id="{00000000-0008-0000-0C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142875</xdr:colOff>
      <xdr:row>47</xdr:row>
      <xdr:rowOff>14287</xdr:rowOff>
    </xdr:from>
    <xdr:to>
      <xdr:col>4</xdr:col>
      <xdr:colOff>914400</xdr:colOff>
      <xdr:row>68</xdr:row>
      <xdr:rowOff>95250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00000000-0008-0000-0D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809625</xdr:colOff>
      <xdr:row>28</xdr:row>
      <xdr:rowOff>100011</xdr:rowOff>
    </xdr:from>
    <xdr:to>
      <xdr:col>14</xdr:col>
      <xdr:colOff>581025</xdr:colOff>
      <xdr:row>50</xdr:row>
      <xdr:rowOff>9524</xdr:rowOff>
    </xdr:to>
    <xdr:graphicFrame macro="">
      <xdr:nvGraphicFramePr>
        <xdr:cNvPr id="7" name="Gráfico 6">
          <a:extLst>
            <a:ext uri="{FF2B5EF4-FFF2-40B4-BE49-F238E27FC236}">
              <a16:creationId xmlns:a16="http://schemas.microsoft.com/office/drawing/2014/main" id="{00000000-0008-0000-0D00-00000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704849</xdr:colOff>
      <xdr:row>17</xdr:row>
      <xdr:rowOff>0</xdr:rowOff>
    </xdr:from>
    <xdr:to>
      <xdr:col>16</xdr:col>
      <xdr:colOff>85724</xdr:colOff>
      <xdr:row>28</xdr:row>
      <xdr:rowOff>114299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00000000-0008-0000-0E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390524</xdr:colOff>
      <xdr:row>28</xdr:row>
      <xdr:rowOff>242886</xdr:rowOff>
    </xdr:from>
    <xdr:to>
      <xdr:col>19</xdr:col>
      <xdr:colOff>657224</xdr:colOff>
      <xdr:row>53</xdr:row>
      <xdr:rowOff>133350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00000000-0008-0000-0E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absoluteAnchor>
    <xdr:pos x="0" y="0"/>
    <xdr:ext cx="9317935" cy="6087717"/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400049</xdr:colOff>
      <xdr:row>7</xdr:row>
      <xdr:rowOff>138111</xdr:rowOff>
    </xdr:from>
    <xdr:to>
      <xdr:col>14</xdr:col>
      <xdr:colOff>266699</xdr:colOff>
      <xdr:row>30</xdr:row>
      <xdr:rowOff>66675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66675</xdr:colOff>
      <xdr:row>11</xdr:row>
      <xdr:rowOff>85725</xdr:rowOff>
    </xdr:from>
    <xdr:to>
      <xdr:col>14</xdr:col>
      <xdr:colOff>123825</xdr:colOff>
      <xdr:row>41</xdr:row>
      <xdr:rowOff>9524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306951</xdr:colOff>
      <xdr:row>13</xdr:row>
      <xdr:rowOff>4249</xdr:rowOff>
    </xdr:from>
    <xdr:to>
      <xdr:col>13</xdr:col>
      <xdr:colOff>297426</xdr:colOff>
      <xdr:row>41</xdr:row>
      <xdr:rowOff>134783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600075</xdr:colOff>
      <xdr:row>9</xdr:row>
      <xdr:rowOff>71437</xdr:rowOff>
    </xdr:from>
    <xdr:to>
      <xdr:col>12</xdr:col>
      <xdr:colOff>209550</xdr:colOff>
      <xdr:row>43</xdr:row>
      <xdr:rowOff>104775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847725</xdr:colOff>
      <xdr:row>1</xdr:row>
      <xdr:rowOff>23812</xdr:rowOff>
    </xdr:from>
    <xdr:to>
      <xdr:col>12</xdr:col>
      <xdr:colOff>257175</xdr:colOff>
      <xdr:row>24</xdr:row>
      <xdr:rowOff>76200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00000000-0008-0000-06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657224</xdr:colOff>
      <xdr:row>25</xdr:row>
      <xdr:rowOff>61910</xdr:rowOff>
    </xdr:from>
    <xdr:to>
      <xdr:col>11</xdr:col>
      <xdr:colOff>247650</xdr:colOff>
      <xdr:row>49</xdr:row>
      <xdr:rowOff>95250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00000000-0008-0000-06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828675</xdr:colOff>
      <xdr:row>1</xdr:row>
      <xdr:rowOff>100011</xdr:rowOff>
    </xdr:from>
    <xdr:to>
      <xdr:col>12</xdr:col>
      <xdr:colOff>28575</xdr:colOff>
      <xdr:row>24</xdr:row>
      <xdr:rowOff>28574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00000000-0008-0000-07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1352549</xdr:colOff>
      <xdr:row>26</xdr:row>
      <xdr:rowOff>33336</xdr:rowOff>
    </xdr:from>
    <xdr:to>
      <xdr:col>10</xdr:col>
      <xdr:colOff>657224</xdr:colOff>
      <xdr:row>51</xdr:row>
      <xdr:rowOff>152400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00000000-0008-0000-07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828674</xdr:colOff>
      <xdr:row>1</xdr:row>
      <xdr:rowOff>71436</xdr:rowOff>
    </xdr:from>
    <xdr:to>
      <xdr:col>11</xdr:col>
      <xdr:colOff>228599</xdr:colOff>
      <xdr:row>22</xdr:row>
      <xdr:rowOff>38099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1781174</xdr:colOff>
      <xdr:row>23</xdr:row>
      <xdr:rowOff>128586</xdr:rowOff>
    </xdr:from>
    <xdr:to>
      <xdr:col>10</xdr:col>
      <xdr:colOff>371475</xdr:colOff>
      <xdr:row>53</xdr:row>
      <xdr:rowOff>142875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pivotCache/_rels/pivotCacheDefinition1.xml.rels><?xml version="1.0" encoding="UTF-8" standalone="yes"?>
<Relationships xmlns="http://schemas.openxmlformats.org/package/2006/relationships"><Relationship Id="rId2" Type="http://schemas.openxmlformats.org/officeDocument/2006/relationships/externalLinkPath" Target="/cbedoya/Google%20Drive/Documentos/PRESUPUESTO/2015/PRESENTACION%20CONSEJO%20DIRECTIVO%20PRESUPUESTO/SEPTIEMBRE%202015/Reservas%20Presupuestales%20Agosto%2031.xls" TargetMode="External"/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Carlos Alexander Bedoya Parra" refreshedDate="42263.413248842589" createdVersion="1" refreshedVersion="5" recordCount="21" xr:uid="{00000000-000A-0000-FFFF-FFFF00000000}">
  <cacheSource type="worksheet">
    <worksheetSource ref="A2:S23" sheet="base de junio" r:id="rId2"/>
  </cacheSource>
  <cacheFields count="20">
    <cacheField name="RESUMIDO" numFmtId="0">
      <sharedItems containsSemiMixedTypes="0" containsString="0" containsNumber="1" containsInteger="1" minValue="2591" maxValue="6213"/>
    </cacheField>
    <cacheField name="RUBRO" numFmtId="0">
      <sharedItems count="8">
        <s v="INVESTIGACION Y MODERNIZAC"/>
        <s v="PLATAFORMA TECNOLOGICA RP"/>
        <s v="INFRAESTRUCTURA IUPB AM"/>
        <s v="INFRAESTRUCTURA IUPB"/>
        <s v="INFRAESTRUCTURA IUPB RP"/>
        <s v="FIAC MPIO"/>
        <s v="PLATAFORMA TECNOLOGICA "/>
        <s v="INFRAESTRUCTURA CREE"/>
      </sharedItems>
    </cacheField>
    <cacheField name="No. COMP" numFmtId="1">
      <sharedItems containsSemiMixedTypes="0" containsString="0" containsNumber="1" containsInteger="1" minValue="5080" maxValue="5095"/>
    </cacheField>
    <cacheField name="F. APROB." numFmtId="166">
      <sharedItems containsSemiMixedTypes="0" containsNonDate="0" containsDate="1" containsString="0" minDate="2015-02-13T00:00:00" maxDate="2015-02-14T00:00:00"/>
    </cacheField>
    <cacheField name="No. DISP" numFmtId="1">
      <sharedItems containsSemiMixedTypes="0" containsString="0" containsNumber="1" containsInteger="1" minValue="474" maxValue="489"/>
    </cacheField>
    <cacheField name="NIT" numFmtId="1">
      <sharedItems containsSemiMixedTypes="0" containsString="0" containsNumber="1" containsInteger="1" minValue="8434317" maxValue="900491284"/>
    </cacheField>
    <cacheField name="NOMBRE" numFmtId="0">
      <sharedItems/>
    </cacheField>
    <cacheField name="DISPONIBILIDAD" numFmtId="4">
      <sharedItems containsSemiMixedTypes="0" containsString="0" containsNumber="1" containsInteger="1" minValue="5314724" maxValue="934872169"/>
    </cacheField>
    <cacheField name="COMPROMETIDO" numFmtId="4">
      <sharedItems containsSemiMixedTypes="0" containsString="0" containsNumber="1" containsInteger="1" minValue="5314724" maxValue="934872169"/>
    </cacheField>
    <cacheField name="OBLIGACIÓN" numFmtId="4">
      <sharedItems containsSemiMixedTypes="0" containsString="0" containsNumber="1" containsInteger="1" minValue="5314724" maxValue="809096040"/>
    </cacheField>
    <cacheField name="ENERO" numFmtId="4">
      <sharedItems containsSemiMixedTypes="0" containsString="0" containsNumber="1" containsInteger="1" minValue="0" maxValue="0"/>
    </cacheField>
    <cacheField name="FEBRERO" numFmtId="4">
      <sharedItems containsSemiMixedTypes="0" containsString="0" containsNumber="1" containsInteger="1" minValue="0" maxValue="439993622"/>
    </cacheField>
    <cacheField name="MARZO" numFmtId="4">
      <sharedItems containsSemiMixedTypes="0" containsString="0" containsNumber="1" containsInteger="1" minValue="0" maxValue="809096040"/>
    </cacheField>
    <cacheField name="ABRIL" numFmtId="4">
      <sharedItems containsSemiMixedTypes="0" containsString="0" containsNumber="1" containsInteger="1" minValue="0" maxValue="216368021"/>
    </cacheField>
    <cacheField name="MAYO" numFmtId="4">
      <sharedItems containsSemiMixedTypes="0" containsString="0" containsNumber="1" containsInteger="1" minValue="0" maxValue="172337048"/>
    </cacheField>
    <cacheField name="JUNIO" numFmtId="4">
      <sharedItems containsSemiMixedTypes="0" containsString="0" containsNumber="1" containsInteger="1" minValue="0" maxValue="9902103"/>
    </cacheField>
    <cacheField name="JULIO" numFmtId="4">
      <sharedItems containsSemiMixedTypes="0" containsString="0" containsNumber="1" containsInteger="1" minValue="0" maxValue="729659666"/>
    </cacheField>
    <cacheField name="AGOSTO" numFmtId="4">
      <sharedItems containsSemiMixedTypes="0" containsString="0" containsNumber="1" containsInteger="1" minValue="0" maxValue="15239634"/>
    </cacheField>
    <cacheField name="TOTAL PAGO" numFmtId="4">
      <sharedItems containsSemiMixedTypes="0" containsString="0" containsNumber="1" containsInteger="1" minValue="5314724" maxValue="809096040"/>
    </cacheField>
    <cacheField name="% EJECUCION" numFmtId="0" formula="'TOTAL PAGO'/COMPROMETIDO" databaseField="0"/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count="21">
  <r>
    <n v="2591"/>
    <x v="0"/>
    <n v="5090"/>
    <d v="2015-02-13T00:00:00"/>
    <n v="484"/>
    <n v="800058607"/>
    <s v="CONTROLES EMPRESARIALES LTDA"/>
    <n v="13800000"/>
    <n v="13800000"/>
    <n v="13800000"/>
    <n v="0"/>
    <n v="0"/>
    <n v="13800000"/>
    <n v="0"/>
    <n v="0"/>
    <n v="0"/>
    <n v="0"/>
    <n v="0"/>
    <n v="13800000"/>
  </r>
  <r>
    <n v="5007"/>
    <x v="1"/>
    <n v="5088"/>
    <d v="2015-02-13T00:00:00"/>
    <n v="482"/>
    <n v="830502923"/>
    <s v="SOLTECO S.A.S"/>
    <n v="65772000"/>
    <n v="65772000"/>
    <n v="65772000"/>
    <n v="0"/>
    <n v="65772000"/>
    <n v="0"/>
    <n v="0"/>
    <n v="0"/>
    <n v="0"/>
    <n v="0"/>
    <n v="0"/>
    <n v="65772000"/>
  </r>
  <r>
    <n v="5007"/>
    <x v="1"/>
    <n v="5089"/>
    <d v="2015-02-13T00:00:00"/>
    <n v="483"/>
    <n v="830110570"/>
    <s v="NEX COMPUTER S.A"/>
    <n v="69200000"/>
    <n v="69200000"/>
    <n v="69200000"/>
    <n v="0"/>
    <n v="0"/>
    <n v="69200000"/>
    <n v="0"/>
    <n v="0"/>
    <n v="0"/>
    <n v="0"/>
    <n v="0"/>
    <n v="69200000"/>
  </r>
  <r>
    <n v="5007"/>
    <x v="1"/>
    <n v="5090"/>
    <d v="2015-02-13T00:00:00"/>
    <n v="484"/>
    <n v="800058607"/>
    <s v="CONTROLES EMPRESARIALES LTDA"/>
    <n v="58944177"/>
    <n v="58944177"/>
    <n v="58944177"/>
    <n v="0"/>
    <n v="0"/>
    <n v="58944177"/>
    <n v="0"/>
    <n v="0"/>
    <n v="0"/>
    <n v="0"/>
    <n v="0"/>
    <n v="58944177"/>
  </r>
  <r>
    <n v="5657"/>
    <x v="2"/>
    <n v="5082"/>
    <d v="2015-02-13T00:00:00"/>
    <n v="476"/>
    <n v="43517263"/>
    <s v="BEATRIZ  BARROS MADRIGAL"/>
    <n v="550158153"/>
    <n v="550158153"/>
    <n v="550158153"/>
    <n v="0"/>
    <n v="0"/>
    <n v="82406842"/>
    <n v="180060453"/>
    <n v="172337048"/>
    <n v="0"/>
    <n v="115353810"/>
    <n v="0"/>
    <n v="550158153"/>
  </r>
  <r>
    <n v="5657"/>
    <x v="2"/>
    <n v="5084"/>
    <d v="2015-02-13T00:00:00"/>
    <n v="478"/>
    <n v="98565353"/>
    <s v="JOSE RICARDO TAMAYO ISAZA"/>
    <n v="35593654"/>
    <n v="35593654"/>
    <n v="35593654"/>
    <n v="0"/>
    <n v="10514583"/>
    <n v="0"/>
    <n v="10514583"/>
    <n v="10514583"/>
    <n v="4049905"/>
    <n v="0"/>
    <n v="0"/>
    <n v="35593654"/>
  </r>
  <r>
    <n v="5657"/>
    <x v="2"/>
    <n v="5085"/>
    <d v="2015-02-13T00:00:00"/>
    <n v="479"/>
    <n v="98565353"/>
    <s v="JOSE RICARDO TAMAYO ISAZA"/>
    <n v="5314724"/>
    <n v="5314724"/>
    <n v="5314724"/>
    <n v="0"/>
    <n v="0"/>
    <n v="0"/>
    <n v="0"/>
    <n v="5314724"/>
    <n v="0"/>
    <n v="0"/>
    <n v="0"/>
    <n v="5314724"/>
  </r>
  <r>
    <n v="6015"/>
    <x v="3"/>
    <n v="5085"/>
    <d v="2015-02-13T00:00:00"/>
    <n v="479"/>
    <n v="98565353"/>
    <s v="JOSE RICARDO TAMAYO ISAZA"/>
    <n v="64000000"/>
    <n v="64000000"/>
    <n v="63999995"/>
    <n v="0"/>
    <n v="9902103"/>
    <n v="0"/>
    <n v="9902103"/>
    <n v="4587379"/>
    <n v="9902103"/>
    <n v="20416686"/>
    <n v="9289621"/>
    <n v="63999995"/>
  </r>
  <r>
    <n v="6015"/>
    <x v="3"/>
    <n v="5095"/>
    <d v="2015-02-13T00:00:00"/>
    <n v="489"/>
    <n v="8434317"/>
    <s v="DIEGO LEÓN BUSTAMANTE GÓMEZ"/>
    <n v="65823313"/>
    <n v="65823313"/>
    <n v="65823313"/>
    <n v="0"/>
    <n v="0"/>
    <n v="0"/>
    <n v="17774443"/>
    <n v="22847079"/>
    <n v="0"/>
    <n v="25201791"/>
    <n v="0"/>
    <n v="65823313"/>
  </r>
  <r>
    <n v="6112"/>
    <x v="1"/>
    <n v="5081"/>
    <d v="2015-02-13T00:00:00"/>
    <n v="475"/>
    <n v="900146455"/>
    <s v="DESICIONES LOGISTICAS S.A.S"/>
    <n v="7516800"/>
    <n v="7516800"/>
    <n v="7516800"/>
    <n v="0"/>
    <n v="7516800"/>
    <n v="0"/>
    <n v="0"/>
    <n v="0"/>
    <n v="0"/>
    <n v="0"/>
    <n v="0"/>
    <n v="7516800"/>
  </r>
  <r>
    <n v="6112"/>
    <x v="1"/>
    <n v="5094"/>
    <d v="2015-02-13T00:00:00"/>
    <n v="488"/>
    <n v="860076580"/>
    <s v="COMPAÑIA COMERCIAL GOBE LTDA"/>
    <n v="15855750"/>
    <n v="15855750"/>
    <n v="15855750"/>
    <n v="0"/>
    <n v="0"/>
    <n v="15855750"/>
    <n v="0"/>
    <n v="0"/>
    <n v="0"/>
    <n v="0"/>
    <n v="0"/>
    <n v="15855750"/>
  </r>
  <r>
    <n v="6122"/>
    <x v="4"/>
    <n v="5083"/>
    <d v="2015-02-13T00:00:00"/>
    <n v="477"/>
    <n v="43150821"/>
    <s v="ANGELA  MARIA CARDENAS ZAPATA"/>
    <n v="604939633"/>
    <n v="604939633"/>
    <n v="604938276"/>
    <n v="0"/>
    <n v="297672563"/>
    <n v="0"/>
    <n v="216368021"/>
    <n v="75658058"/>
    <n v="0"/>
    <n v="0"/>
    <n v="15239634"/>
    <n v="604938276"/>
  </r>
  <r>
    <n v="6122"/>
    <x v="4"/>
    <n v="5084"/>
    <d v="2015-02-13T00:00:00"/>
    <n v="478"/>
    <n v="98565353"/>
    <s v="JOSE RICARDO TAMAYO ISAZA"/>
    <n v="27493846"/>
    <n v="27493846"/>
    <n v="27493846"/>
    <n v="0"/>
    <n v="0"/>
    <n v="20416686"/>
    <n v="0"/>
    <n v="0"/>
    <n v="6464678"/>
    <n v="0"/>
    <n v="612482"/>
    <n v="27493846"/>
  </r>
  <r>
    <n v="6204"/>
    <x v="5"/>
    <n v="5080"/>
    <d v="2015-02-13T00:00:00"/>
    <n v="474"/>
    <n v="900484868"/>
    <s v="FUNDACION PASCUAL BRAVO"/>
    <n v="29630000"/>
    <n v="29630000"/>
    <n v="29630000"/>
    <n v="0"/>
    <n v="27387043"/>
    <n v="0"/>
    <n v="2242957"/>
    <n v="0"/>
    <n v="0"/>
    <n v="0"/>
    <n v="0"/>
    <n v="29630000"/>
  </r>
  <r>
    <n v="6210"/>
    <x v="6"/>
    <n v="5090"/>
    <d v="2015-02-13T00:00:00"/>
    <n v="484"/>
    <n v="800058607"/>
    <s v="CONTROLES EMPRESARIALES LTDA"/>
    <n v="809096040"/>
    <n v="809096040"/>
    <n v="809096040"/>
    <n v="0"/>
    <n v="0"/>
    <n v="809096040"/>
    <n v="0"/>
    <n v="0"/>
    <n v="0"/>
    <n v="0"/>
    <n v="0"/>
    <n v="809096040"/>
  </r>
  <r>
    <n v="6213"/>
    <x v="7"/>
    <n v="5086"/>
    <d v="2015-02-13T00:00:00"/>
    <n v="480"/>
    <n v="800016281"/>
    <s v="CONSTRUCCIONES CIVILES Y PAVIMENTOS S.A"/>
    <n v="934872169"/>
    <n v="934872169"/>
    <n v="439993622"/>
    <n v="0"/>
    <n v="439993622"/>
    <n v="0"/>
    <n v="0"/>
    <n v="0"/>
    <n v="0"/>
    <n v="0"/>
    <n v="0"/>
    <n v="439993622"/>
  </r>
  <r>
    <n v="6213"/>
    <x v="7"/>
    <n v="5087"/>
    <d v="2015-02-13T00:00:00"/>
    <n v="481"/>
    <n v="8434317"/>
    <s v="DIEGO LEÓN BUSTAMANTE GÓMEZ"/>
    <n v="74789733"/>
    <n v="74789733"/>
    <n v="74789733"/>
    <n v="0"/>
    <n v="46282088"/>
    <n v="23141044"/>
    <n v="5366601"/>
    <n v="0"/>
    <n v="0"/>
    <n v="0"/>
    <n v="0"/>
    <n v="74789733"/>
  </r>
  <r>
    <n v="6213"/>
    <x v="7"/>
    <n v="5090"/>
    <d v="2015-02-13T00:00:00"/>
    <n v="484"/>
    <n v="800058607"/>
    <s v="CONTROLES EMPRESARIALES LTDA"/>
    <n v="118327200"/>
    <n v="118327200"/>
    <n v="118327200"/>
    <n v="0"/>
    <n v="0"/>
    <n v="118327200"/>
    <n v="0"/>
    <n v="0"/>
    <n v="0"/>
    <n v="0"/>
    <n v="0"/>
    <n v="118327200"/>
  </r>
  <r>
    <n v="6213"/>
    <x v="7"/>
    <n v="5091"/>
    <d v="2015-02-13T00:00:00"/>
    <n v="485"/>
    <n v="900276964"/>
    <s v="EDASIM COLOMBIA LTDA"/>
    <n v="729659666"/>
    <n v="729659666"/>
    <n v="729659666"/>
    <n v="0"/>
    <n v="0"/>
    <n v="0"/>
    <n v="0"/>
    <n v="0"/>
    <n v="0"/>
    <n v="729659666"/>
    <n v="0"/>
    <n v="729659666"/>
  </r>
  <r>
    <n v="6213"/>
    <x v="7"/>
    <n v="5092"/>
    <d v="2015-02-13T00:00:00"/>
    <n v="486"/>
    <n v="43482307"/>
    <s v="COMSOL INC."/>
    <n v="80053920"/>
    <n v="80053920"/>
    <n v="75855009"/>
    <n v="0"/>
    <n v="0"/>
    <n v="75855009"/>
    <n v="0"/>
    <n v="0"/>
    <n v="0"/>
    <n v="0"/>
    <n v="0"/>
    <n v="75855009"/>
  </r>
  <r>
    <n v="6213"/>
    <x v="7"/>
    <n v="5093"/>
    <d v="2015-02-13T00:00:00"/>
    <n v="487"/>
    <n v="900491284"/>
    <s v="NATIONAL INSTRUMENTS COLOMBIA S.A.S"/>
    <n v="101685600"/>
    <n v="101685600"/>
    <n v="101685600"/>
    <n v="0"/>
    <n v="101685600"/>
    <n v="0"/>
    <n v="0"/>
    <n v="0"/>
    <n v="0"/>
    <n v="0"/>
    <n v="0"/>
    <n v="101685600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0000000-0007-0000-0D00-000000000000}" name="Tabla dinámica1" cacheId="0" applyNumberFormats="0" applyBorderFormats="0" applyFontFormats="0" applyPatternFormats="0" applyAlignmentFormats="0" applyWidthHeightFormats="1" dataCaption="Datos" updatedVersion="5" showMemberPropertyTips="0" useAutoFormatting="1" itemPrintTitles="1" createdVersion="1" indent="0" compact="0" compactData="0" gridDropZones="1">
  <location ref="A4:F14" firstHeaderRow="1" firstDataRow="2" firstDataCol="1"/>
  <pivotFields count="20">
    <pivotField compact="0" outline="0" subtotalTop="0" showAll="0" includeNewItemsInFilter="1"/>
    <pivotField axis="axisRow" compact="0" outline="0" subtotalTop="0" showAll="0" includeNewItemsInFilter="1">
      <items count="9">
        <item x="5"/>
        <item x="7"/>
        <item x="3"/>
        <item x="2"/>
        <item x="4"/>
        <item x="0"/>
        <item x="6"/>
        <item x="1"/>
        <item t="default"/>
      </items>
    </pivotField>
    <pivotField compact="0" numFmtId="1" outline="0" subtotalTop="0" showAll="0" includeNewItemsInFilter="1"/>
    <pivotField compact="0" numFmtId="169" outline="0" subtotalTop="0" showAll="0" includeNewItemsInFilter="1"/>
    <pivotField compact="0" numFmtId="1" outline="0" subtotalTop="0" showAll="0" includeNewItemsInFilter="1"/>
    <pivotField compact="0" numFmtId="1" outline="0" subtotalTop="0" showAll="0" includeNewItemsInFilter="1"/>
    <pivotField compact="0" outline="0" subtotalTop="0" showAll="0" includeNewItemsInFilter="1"/>
    <pivotField dataField="1" compact="0" numFmtId="4" outline="0" subtotalTop="0" showAll="0" includeNewItemsInFilter="1"/>
    <pivotField dataField="1" compact="0" numFmtId="4" outline="0" subtotalTop="0" showAll="0" includeNewItemsInFilter="1"/>
    <pivotField dataField="1" compact="0" numFmtId="4" outline="0" subtotalTop="0" showAll="0" includeNewItemsInFilter="1"/>
    <pivotField compact="0" numFmtId="4" outline="0" subtotalTop="0" showAll="0" includeNewItemsInFilter="1"/>
    <pivotField compact="0" numFmtId="4" outline="0" subtotalTop="0" showAll="0" includeNewItemsInFilter="1"/>
    <pivotField compact="0" numFmtId="4" outline="0" subtotalTop="0" showAll="0" includeNewItemsInFilter="1"/>
    <pivotField compact="0" numFmtId="4" outline="0" subtotalTop="0" showAll="0" includeNewItemsInFilter="1"/>
    <pivotField compact="0" numFmtId="4" outline="0" subtotalTop="0" showAll="0" includeNewItemsInFilter="1"/>
    <pivotField compact="0" numFmtId="4" outline="0" subtotalTop="0" showAll="0" includeNewItemsInFilter="1"/>
    <pivotField compact="0" numFmtId="4" outline="0" subtotalTop="0" showAll="0" includeNewItemsInFilter="1"/>
    <pivotField compact="0" numFmtId="4" outline="0" subtotalTop="0" showAll="0" includeNewItemsInFilter="1" defaultSubtotal="0"/>
    <pivotField dataField="1" compact="0" numFmtId="4" outline="0" subtotalTop="0" showAll="0" includeNewItemsInFilter="1"/>
    <pivotField dataField="1" compact="0" outline="0" subtotalTop="0" dragToRow="0" dragToCol="0" dragToPage="0" showAll="0" includeNewItemsInFilter="1" defaultSubtotal="0"/>
  </pivotFields>
  <rowFields count="1">
    <field x="1"/>
  </rowFields>
  <rowItems count="9">
    <i>
      <x/>
    </i>
    <i>
      <x v="1"/>
    </i>
    <i>
      <x v="2"/>
    </i>
    <i>
      <x v="3"/>
    </i>
    <i>
      <x v="4"/>
    </i>
    <i>
      <x v="5"/>
    </i>
    <i>
      <x v="6"/>
    </i>
    <i>
      <x v="7"/>
    </i>
    <i t="grand">
      <x/>
    </i>
  </rowItems>
  <colFields count="1">
    <field x="-2"/>
  </colFields>
  <colItems count="5">
    <i>
      <x/>
    </i>
    <i i="1">
      <x v="1"/>
    </i>
    <i i="2">
      <x v="2"/>
    </i>
    <i i="3">
      <x v="3"/>
    </i>
    <i i="4">
      <x v="4"/>
    </i>
  </colItems>
  <dataFields count="5">
    <dataField name="Suma de DISPONIBILIDAD" fld="7" baseField="0" baseItem="0" numFmtId="167"/>
    <dataField name="Suma de COMPROMETIDO" fld="8" baseField="0" baseItem="0" numFmtId="167"/>
    <dataField name="Suma de OBLIGACIÓN" fld="9" baseField="0" baseItem="0" numFmtId="167"/>
    <dataField name="Suma de TOTAL PAGO" fld="18" baseField="0" baseItem="0" numFmtId="167"/>
    <dataField name="Suma de % EJECUCION" fld="19" baseField="0" baseItem="0" numFmtId="9"/>
  </dataFields>
  <formats count="4">
    <format dxfId="3">
      <pivotArea outline="0" fieldPosition="0">
        <references count="1">
          <reference field="4294967294" count="1" selected="0">
            <x v="4"/>
          </reference>
        </references>
      </pivotArea>
    </format>
    <format dxfId="2">
      <pivotArea outline="0" fieldPosition="0">
        <references count="1">
          <reference field="4294967294" count="4" selected="0">
            <x v="0"/>
            <x v="1"/>
            <x v="2"/>
            <x v="3"/>
          </reference>
        </references>
      </pivotArea>
    </format>
    <format dxfId="1">
      <pivotArea grandRow="1" outline="0" fieldPosition="0"/>
    </format>
    <format dxfId="0">
      <pivotArea dataOnly="0" labelOnly="1" grandRow="1" outline="0" fieldPosition="0"/>
    </format>
  </formats>
  <pivotTableStyleInfo showRowHeaders="1" showColHeaders="1" showRowStripes="0" showColStripes="0" showLastColumn="1"/>
  <extLs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7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8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9.bin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4.xml"/><Relationship Id="rId2" Type="http://schemas.openxmlformats.org/officeDocument/2006/relationships/printerSettings" Target="../printerSettings/printerSettings10.bin"/><Relationship Id="rId1" Type="http://schemas.openxmlformats.org/officeDocument/2006/relationships/pivotTable" Target="../pivotTables/pivotTable1.xml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5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3.bin"/><Relationship Id="rId4" Type="http://schemas.openxmlformats.org/officeDocument/2006/relationships/comments" Target="../comments2.xm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4.bin"/><Relationship Id="rId4" Type="http://schemas.openxmlformats.org/officeDocument/2006/relationships/comments" Target="../comments3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0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0000"/>
    <pageSetUpPr fitToPage="1"/>
  </sheetPr>
  <dimension ref="B2:O36"/>
  <sheetViews>
    <sheetView workbookViewId="0">
      <selection activeCell="H10" sqref="H10"/>
    </sheetView>
  </sheetViews>
  <sheetFormatPr baseColWidth="10" defaultRowHeight="12.75" x14ac:dyDescent="0.2"/>
  <cols>
    <col min="2" max="2" width="23" bestFit="1" customWidth="1"/>
    <col min="3" max="4" width="17.140625" customWidth="1"/>
    <col min="5" max="5" width="15.42578125" customWidth="1"/>
    <col min="6" max="6" width="18" customWidth="1"/>
    <col min="7" max="7" width="17.28515625" customWidth="1"/>
    <col min="8" max="8" width="17" customWidth="1"/>
    <col min="9" max="9" width="18.140625" customWidth="1"/>
    <col min="11" max="11" width="14.42578125" bestFit="1" customWidth="1"/>
    <col min="13" max="13" width="14.42578125" bestFit="1" customWidth="1"/>
    <col min="14" max="14" width="14.85546875" bestFit="1" customWidth="1"/>
    <col min="15" max="15" width="12.85546875" bestFit="1" customWidth="1"/>
  </cols>
  <sheetData>
    <row r="2" spans="2:14" ht="13.5" thickBot="1" x14ac:dyDescent="0.25"/>
    <row r="3" spans="2:14" x14ac:dyDescent="0.2">
      <c r="B3" s="253" t="s">
        <v>101</v>
      </c>
      <c r="C3" s="254"/>
      <c r="D3" s="254"/>
      <c r="E3" s="254"/>
      <c r="F3" s="254"/>
      <c r="G3" s="254"/>
      <c r="H3" s="254"/>
      <c r="I3" s="255"/>
    </row>
    <row r="4" spans="2:14" ht="13.5" customHeight="1" thickBot="1" x14ac:dyDescent="0.25">
      <c r="B4" s="250" t="s">
        <v>126</v>
      </c>
      <c r="C4" s="251"/>
      <c r="D4" s="251"/>
      <c r="E4" s="251"/>
      <c r="F4" s="251"/>
      <c r="G4" s="251"/>
      <c r="H4" s="251"/>
      <c r="I4" s="252"/>
    </row>
    <row r="5" spans="2:14" ht="13.5" thickBot="1" x14ac:dyDescent="0.25"/>
    <row r="6" spans="2:14" ht="64.5" thickBot="1" x14ac:dyDescent="0.25">
      <c r="B6" s="138" t="s">
        <v>90</v>
      </c>
      <c r="C6" s="207" t="s">
        <v>115</v>
      </c>
      <c r="D6" s="221" t="s">
        <v>119</v>
      </c>
      <c r="E6" s="221" t="s">
        <v>117</v>
      </c>
      <c r="F6" s="208" t="s">
        <v>114</v>
      </c>
      <c r="G6" s="139" t="s">
        <v>95</v>
      </c>
      <c r="H6" s="140" t="s">
        <v>91</v>
      </c>
      <c r="I6" s="141" t="s">
        <v>96</v>
      </c>
      <c r="K6" s="135"/>
      <c r="L6" s="135"/>
    </row>
    <row r="7" spans="2:14" x14ac:dyDescent="0.2">
      <c r="B7" s="136" t="s">
        <v>92</v>
      </c>
      <c r="C7" s="142">
        <v>1733762853</v>
      </c>
      <c r="D7" s="222">
        <v>0</v>
      </c>
      <c r="E7" s="223">
        <v>0</v>
      </c>
      <c r="F7" s="142">
        <f>C7+D7-E7</f>
        <v>1733762853</v>
      </c>
      <c r="G7" s="31">
        <f>F7/F10</f>
        <v>0.10219444052291515</v>
      </c>
      <c r="H7" s="234">
        <v>267466223</v>
      </c>
      <c r="I7" s="177">
        <f>H7/F10</f>
        <v>1.576545544909207E-2</v>
      </c>
      <c r="K7" s="163"/>
      <c r="M7" s="154"/>
    </row>
    <row r="8" spans="2:14" ht="13.5" customHeight="1" thickBot="1" x14ac:dyDescent="0.25">
      <c r="B8" s="137" t="s">
        <v>105</v>
      </c>
      <c r="C8" s="143">
        <v>15231571505</v>
      </c>
      <c r="D8" s="203">
        <v>0</v>
      </c>
      <c r="E8" s="223">
        <v>0</v>
      </c>
      <c r="F8" s="142">
        <f>C8+D8-E8</f>
        <v>15231571505</v>
      </c>
      <c r="G8" s="31">
        <f>F8/F10</f>
        <v>0.89780555947708485</v>
      </c>
      <c r="H8" s="189">
        <v>7926777987</v>
      </c>
      <c r="I8" s="179">
        <f>H8/F10</f>
        <v>0.46723382043231759</v>
      </c>
      <c r="K8" s="163"/>
    </row>
    <row r="9" spans="2:14" ht="12.75" hidden="1" customHeight="1" thickBot="1" x14ac:dyDescent="0.25">
      <c r="B9" s="144" t="s">
        <v>94</v>
      </c>
      <c r="C9" s="145">
        <v>0</v>
      </c>
      <c r="D9" s="145">
        <v>0</v>
      </c>
      <c r="E9" s="224">
        <v>0</v>
      </c>
      <c r="F9" s="142">
        <f>C9+D9-E9</f>
        <v>0</v>
      </c>
      <c r="G9" s="31">
        <f>C9/C10</f>
        <v>0</v>
      </c>
      <c r="H9" s="146">
        <v>0</v>
      </c>
      <c r="I9" s="180">
        <f>H9/F10</f>
        <v>0</v>
      </c>
    </row>
    <row r="10" spans="2:14" ht="13.5" thickBot="1" x14ac:dyDescent="0.25">
      <c r="B10" s="147" t="s">
        <v>89</v>
      </c>
      <c r="C10" s="201">
        <f>+C7+C8+C9</f>
        <v>16965334358</v>
      </c>
      <c r="D10" s="201">
        <f>SUM(D7:D9)</f>
        <v>0</v>
      </c>
      <c r="E10" s="225">
        <f>SUM(E7:E9)</f>
        <v>0</v>
      </c>
      <c r="F10" s="201">
        <f>+F7+F8+F9</f>
        <v>16965334358</v>
      </c>
      <c r="G10" s="149">
        <f>SUM(G7:G9)</f>
        <v>1</v>
      </c>
      <c r="H10" s="148">
        <f>SUM(H7:H9)</f>
        <v>8194244210</v>
      </c>
      <c r="I10" s="178">
        <f>SUM(I7:I9)</f>
        <v>0.48299927588140967</v>
      </c>
    </row>
    <row r="11" spans="2:14" x14ac:dyDescent="0.2">
      <c r="N11" s="154"/>
    </row>
    <row r="12" spans="2:14" x14ac:dyDescent="0.2">
      <c r="N12" s="154"/>
    </row>
    <row r="13" spans="2:14" x14ac:dyDescent="0.2">
      <c r="N13" s="154"/>
    </row>
    <row r="14" spans="2:14" x14ac:dyDescent="0.2">
      <c r="N14" s="154"/>
    </row>
    <row r="15" spans="2:14" x14ac:dyDescent="0.2">
      <c r="N15" s="154"/>
    </row>
    <row r="31" spans="2:7" ht="13.5" thickBot="1" x14ac:dyDescent="0.25"/>
    <row r="32" spans="2:7" ht="39" thickBot="1" x14ac:dyDescent="0.25">
      <c r="B32" s="138" t="s">
        <v>90</v>
      </c>
      <c r="C32" s="140" t="s">
        <v>91</v>
      </c>
      <c r="D32" s="202"/>
      <c r="E32" s="202"/>
      <c r="F32" s="202"/>
      <c r="G32" s="141" t="s">
        <v>96</v>
      </c>
    </row>
    <row r="33" spans="2:15" x14ac:dyDescent="0.2">
      <c r="B33" s="136" t="s">
        <v>92</v>
      </c>
      <c r="C33" s="142">
        <f>+H7</f>
        <v>267466223</v>
      </c>
      <c r="D33" s="203"/>
      <c r="E33" s="203"/>
      <c r="F33" s="203"/>
      <c r="G33" s="177">
        <f>C33/C10</f>
        <v>1.576545544909207E-2</v>
      </c>
    </row>
    <row r="34" spans="2:15" ht="13.5" thickBot="1" x14ac:dyDescent="0.25">
      <c r="B34" s="137" t="s">
        <v>93</v>
      </c>
      <c r="C34" s="142">
        <f>+H8</f>
        <v>7926777987</v>
      </c>
      <c r="D34" s="203"/>
      <c r="E34" s="203"/>
      <c r="F34" s="203"/>
      <c r="G34" s="179">
        <f>C34/C10</f>
        <v>0.46723382043231759</v>
      </c>
      <c r="O34" s="154"/>
    </row>
    <row r="35" spans="2:15" ht="13.5" hidden="1" thickBot="1" x14ac:dyDescent="0.25">
      <c r="B35" s="144" t="s">
        <v>94</v>
      </c>
      <c r="C35" s="146">
        <f>H9</f>
        <v>0</v>
      </c>
      <c r="D35" s="204"/>
      <c r="E35" s="204"/>
      <c r="F35" s="204"/>
      <c r="G35" s="180">
        <f>C35/C10</f>
        <v>0</v>
      </c>
    </row>
    <row r="36" spans="2:15" ht="13.5" thickBot="1" x14ac:dyDescent="0.25">
      <c r="B36" s="147" t="s">
        <v>89</v>
      </c>
      <c r="C36" s="200">
        <f>SUM(C33:C35)</f>
        <v>8194244210</v>
      </c>
      <c r="D36" s="205"/>
      <c r="E36" s="205"/>
      <c r="F36" s="205"/>
      <c r="G36" s="206">
        <f>SUM(G33:G35)</f>
        <v>0.48299927588140967</v>
      </c>
    </row>
  </sheetData>
  <mergeCells count="2">
    <mergeCell ref="B4:I4"/>
    <mergeCell ref="B3:I3"/>
  </mergeCells>
  <pageMargins left="0.70866141732283472" right="0.70866141732283472" top="0.74803149606299213" bottom="0.74803149606299213" header="0.31496062992125984" footer="0.31496062992125984"/>
  <pageSetup paperSize="5" scale="80" orientation="landscape" r:id="rId1"/>
  <drawing r:id="rId2"/>
  <legacyDrawing r:id="rId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B1:F5"/>
  <sheetViews>
    <sheetView topLeftCell="A4" workbookViewId="0">
      <selection activeCell="E5" sqref="E5"/>
    </sheetView>
  </sheetViews>
  <sheetFormatPr baseColWidth="10" defaultRowHeight="12.75" x14ac:dyDescent="0.2"/>
  <cols>
    <col min="2" max="2" width="45.28515625" customWidth="1"/>
    <col min="3" max="5" width="18.42578125" style="45" bestFit="1" customWidth="1"/>
    <col min="6" max="6" width="18.42578125" style="46" bestFit="1" customWidth="1"/>
    <col min="7" max="7" width="17.28515625" bestFit="1" customWidth="1"/>
    <col min="8" max="8" width="15.5703125" customWidth="1"/>
    <col min="9" max="9" width="14" customWidth="1"/>
  </cols>
  <sheetData>
    <row r="1" spans="2:6" ht="48" customHeight="1" thickBot="1" x14ac:dyDescent="0.25"/>
    <row r="2" spans="2:6" ht="24.75" customHeight="1" x14ac:dyDescent="0.2">
      <c r="B2" s="279" t="s">
        <v>129</v>
      </c>
      <c r="C2" s="280"/>
      <c r="D2" s="280"/>
      <c r="E2" s="280"/>
      <c r="F2" s="281"/>
    </row>
    <row r="3" spans="2:6" x14ac:dyDescent="0.2">
      <c r="B3" s="50"/>
      <c r="C3" s="41" t="s">
        <v>35</v>
      </c>
      <c r="D3" s="41" t="s">
        <v>36</v>
      </c>
      <c r="E3" s="41" t="s">
        <v>37</v>
      </c>
      <c r="F3" s="51" t="s">
        <v>38</v>
      </c>
    </row>
    <row r="4" spans="2:6" ht="13.5" thickBot="1" x14ac:dyDescent="0.25">
      <c r="B4" s="52" t="s">
        <v>27</v>
      </c>
      <c r="C4" s="53">
        <f>'EJE DE FUNCIONAMIENTO E INVERSI'!$B$6</f>
        <v>8217481969</v>
      </c>
      <c r="D4" s="53">
        <f>C4</f>
        <v>8217481969</v>
      </c>
      <c r="E4" s="53">
        <v>3562588102</v>
      </c>
      <c r="F4" s="186">
        <f>E4/D4</f>
        <v>0.43353768410319221</v>
      </c>
    </row>
    <row r="5" spans="2:6" x14ac:dyDescent="0.2">
      <c r="B5" s="42"/>
      <c r="C5" s="44"/>
      <c r="D5" s="44"/>
      <c r="E5" s="44"/>
      <c r="F5" s="43"/>
    </row>
  </sheetData>
  <mergeCells count="1">
    <mergeCell ref="B2:F2"/>
  </mergeCells>
  <pageMargins left="0.70866141732283472" right="0.70866141732283472" top="0.74803149606299213" bottom="0.74803149606299213" header="0.31496062992125984" footer="0.31496062992125984"/>
  <pageSetup paperSize="5" scale="75" orientation="landscape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pageSetUpPr fitToPage="1"/>
  </sheetPr>
  <dimension ref="A1:M29"/>
  <sheetViews>
    <sheetView workbookViewId="0">
      <selection activeCell="C16" sqref="C16"/>
    </sheetView>
  </sheetViews>
  <sheetFormatPr baseColWidth="10" defaultRowHeight="12.75" x14ac:dyDescent="0.2"/>
  <cols>
    <col min="1" max="1" width="14.85546875" style="45" bestFit="1" customWidth="1"/>
    <col min="2" max="2" width="23.42578125" style="45" customWidth="1"/>
    <col min="3" max="3" width="15.5703125" style="45" customWidth="1"/>
    <col min="4" max="4" width="17.5703125" style="45" bestFit="1" customWidth="1"/>
    <col min="5" max="5" width="20" style="45" bestFit="1" customWidth="1"/>
    <col min="6" max="8" width="17.5703125" style="45" bestFit="1" customWidth="1"/>
    <col min="9" max="13" width="13.7109375" style="45" bestFit="1" customWidth="1"/>
    <col min="14" max="14" width="13.7109375" bestFit="1" customWidth="1"/>
    <col min="15" max="15" width="4.5703125" customWidth="1"/>
  </cols>
  <sheetData>
    <row r="1" spans="1:13" ht="48.75" customHeight="1" x14ac:dyDescent="0.2"/>
    <row r="4" spans="1:13" ht="13.5" thickBot="1" x14ac:dyDescent="0.25"/>
    <row r="5" spans="1:13" ht="42.75" customHeight="1" thickBot="1" x14ac:dyDescent="0.25">
      <c r="A5" s="276" t="s">
        <v>130</v>
      </c>
      <c r="B5" s="277"/>
      <c r="C5" s="277"/>
      <c r="D5" s="277"/>
      <c r="E5" s="278"/>
    </row>
    <row r="6" spans="1:13" x14ac:dyDescent="0.2">
      <c r="A6" s="57" t="s">
        <v>3</v>
      </c>
      <c r="B6" s="58" t="s">
        <v>4</v>
      </c>
      <c r="C6" s="58" t="s">
        <v>40</v>
      </c>
      <c r="D6" s="58" t="s">
        <v>4</v>
      </c>
      <c r="E6" s="59" t="s">
        <v>40</v>
      </c>
      <c r="F6"/>
      <c r="G6"/>
      <c r="H6"/>
      <c r="I6"/>
      <c r="J6"/>
      <c r="K6"/>
      <c r="L6"/>
      <c r="M6"/>
    </row>
    <row r="7" spans="1:13" x14ac:dyDescent="0.2">
      <c r="A7" s="54" t="s">
        <v>6</v>
      </c>
      <c r="B7" s="190">
        <v>684790164</v>
      </c>
      <c r="C7" s="47">
        <v>0</v>
      </c>
      <c r="D7" s="48">
        <f>+B7/$B$18</f>
        <v>8.3333333323192357E-2</v>
      </c>
      <c r="E7" s="187">
        <f>+C7/$B$18</f>
        <v>0</v>
      </c>
      <c r="F7" s="49"/>
      <c r="G7" s="49"/>
      <c r="H7" s="49"/>
      <c r="I7"/>
      <c r="J7"/>
      <c r="K7"/>
      <c r="L7"/>
      <c r="M7"/>
    </row>
    <row r="8" spans="1:13" x14ac:dyDescent="0.2">
      <c r="A8" s="54" t="s">
        <v>7</v>
      </c>
      <c r="B8" s="190">
        <f>+$B$7*2</f>
        <v>1369580328</v>
      </c>
      <c r="C8" s="47">
        <v>36655273</v>
      </c>
      <c r="D8" s="48">
        <f>+B8/$B$18</f>
        <v>0.16666666664638471</v>
      </c>
      <c r="E8" s="187">
        <f t="shared" ref="D8:E18" si="0">+C8/$B$18</f>
        <v>4.4606453824030286E-3</v>
      </c>
      <c r="F8" s="49"/>
      <c r="G8" s="49"/>
      <c r="H8" s="49"/>
      <c r="I8"/>
      <c r="J8"/>
      <c r="K8"/>
      <c r="L8"/>
      <c r="M8"/>
    </row>
    <row r="9" spans="1:13" x14ac:dyDescent="0.2">
      <c r="A9" s="54" t="s">
        <v>8</v>
      </c>
      <c r="B9" s="190">
        <f>+$B$7*3</f>
        <v>2054370492</v>
      </c>
      <c r="C9" s="47">
        <v>409183949</v>
      </c>
      <c r="D9" s="48">
        <f t="shared" si="0"/>
        <v>0.24999999996957706</v>
      </c>
      <c r="E9" s="187">
        <f t="shared" si="0"/>
        <v>4.9794322706593577E-2</v>
      </c>
      <c r="F9" s="49"/>
      <c r="G9" s="49"/>
      <c r="H9" s="49"/>
      <c r="I9"/>
      <c r="J9"/>
      <c r="K9"/>
      <c r="L9"/>
      <c r="M9"/>
    </row>
    <row r="10" spans="1:13" x14ac:dyDescent="0.2">
      <c r="A10" s="54" t="s">
        <v>41</v>
      </c>
      <c r="B10" s="190">
        <f>+$B$7*4</f>
        <v>2739160656</v>
      </c>
      <c r="C10" s="47">
        <v>673208766</v>
      </c>
      <c r="D10" s="48">
        <f t="shared" si="0"/>
        <v>0.33333333329276943</v>
      </c>
      <c r="E10" s="187">
        <f t="shared" si="0"/>
        <v>8.1923972396853825E-2</v>
      </c>
      <c r="F10" s="49"/>
      <c r="G10" s="49"/>
      <c r="H10" s="49"/>
      <c r="I10"/>
      <c r="J10"/>
      <c r="K10"/>
      <c r="L10"/>
      <c r="M10"/>
    </row>
    <row r="11" spans="1:13" x14ac:dyDescent="0.2">
      <c r="A11" s="54" t="s">
        <v>10</v>
      </c>
      <c r="B11" s="190">
        <f>+$B$7*5</f>
        <v>3423950820</v>
      </c>
      <c r="C11" s="47">
        <v>1060320622</v>
      </c>
      <c r="D11" s="48">
        <f t="shared" si="0"/>
        <v>0.41666666661596174</v>
      </c>
      <c r="E11" s="187">
        <f t="shared" si="0"/>
        <v>0.12903230283923972</v>
      </c>
      <c r="F11" s="49"/>
      <c r="G11" s="49"/>
      <c r="H11" s="49"/>
      <c r="I11"/>
      <c r="J11"/>
      <c r="K11"/>
      <c r="L11"/>
      <c r="M11"/>
    </row>
    <row r="12" spans="1:13" x14ac:dyDescent="0.2">
      <c r="A12" s="54" t="s">
        <v>11</v>
      </c>
      <c r="B12" s="190">
        <f>+$B$7*6</f>
        <v>4108740984</v>
      </c>
      <c r="C12" s="47">
        <v>1566804894</v>
      </c>
      <c r="D12" s="48">
        <f t="shared" si="0"/>
        <v>0.49999999993915412</v>
      </c>
      <c r="E12" s="187">
        <f t="shared" si="0"/>
        <v>0.19066727495243502</v>
      </c>
      <c r="F12" s="49"/>
      <c r="G12" s="49"/>
      <c r="H12" s="49"/>
      <c r="I12"/>
      <c r="J12"/>
      <c r="K12"/>
      <c r="L12"/>
      <c r="M12"/>
    </row>
    <row r="13" spans="1:13" x14ac:dyDescent="0.2">
      <c r="A13" s="54" t="s">
        <v>12</v>
      </c>
      <c r="B13" s="190">
        <f>+$B$7*7</f>
        <v>4793531148</v>
      </c>
      <c r="C13" s="47">
        <v>2270584216</v>
      </c>
      <c r="D13" s="48">
        <f>+B13/$B$18</f>
        <v>0.58333333326234649</v>
      </c>
      <c r="E13" s="187">
        <f t="shared" si="0"/>
        <v>0.27631143269503411</v>
      </c>
      <c r="F13" s="49"/>
      <c r="G13" s="49"/>
      <c r="H13" s="49"/>
      <c r="I13"/>
      <c r="J13"/>
      <c r="K13"/>
      <c r="L13"/>
      <c r="M13"/>
    </row>
    <row r="14" spans="1:13" x14ac:dyDescent="0.2">
      <c r="A14" s="54" t="s">
        <v>13</v>
      </c>
      <c r="B14" s="190">
        <f>+$B$7*8</f>
        <v>5478321312</v>
      </c>
      <c r="C14" s="47">
        <v>2801751901</v>
      </c>
      <c r="D14" s="48">
        <f t="shared" si="0"/>
        <v>0.66666666658553886</v>
      </c>
      <c r="E14" s="187">
        <f t="shared" si="0"/>
        <v>0.34095017324886812</v>
      </c>
      <c r="F14" s="49"/>
      <c r="G14" s="49"/>
      <c r="H14" s="49"/>
      <c r="I14"/>
      <c r="J14"/>
      <c r="K14"/>
      <c r="L14"/>
      <c r="M14"/>
    </row>
    <row r="15" spans="1:13" x14ac:dyDescent="0.2">
      <c r="A15" s="54" t="s">
        <v>14</v>
      </c>
      <c r="B15" s="190">
        <f>+$B$7*9</f>
        <v>6163111476</v>
      </c>
      <c r="C15" s="47">
        <v>3562588102</v>
      </c>
      <c r="D15" s="48">
        <f>+B15/$B$18</f>
        <v>0.74999999990873112</v>
      </c>
      <c r="E15" s="187">
        <f t="shared" si="0"/>
        <v>0.43353768410319221</v>
      </c>
      <c r="F15" s="49"/>
      <c r="G15" s="49"/>
      <c r="H15" s="49"/>
      <c r="I15"/>
      <c r="J15"/>
      <c r="K15"/>
      <c r="L15"/>
      <c r="M15"/>
    </row>
    <row r="16" spans="1:13" x14ac:dyDescent="0.2">
      <c r="A16" s="54" t="s">
        <v>15</v>
      </c>
      <c r="B16" s="190">
        <f>+$B$7*10</f>
        <v>6847901640</v>
      </c>
      <c r="C16" s="47">
        <v>0</v>
      </c>
      <c r="D16" s="48">
        <f>+B16/$B$18</f>
        <v>0.83333333323192349</v>
      </c>
      <c r="E16" s="187">
        <f>+C16/$B$18</f>
        <v>0</v>
      </c>
      <c r="F16" s="49"/>
      <c r="G16" s="49"/>
      <c r="H16" s="49"/>
      <c r="I16"/>
      <c r="J16"/>
      <c r="K16"/>
      <c r="L16"/>
      <c r="M16"/>
    </row>
    <row r="17" spans="1:13" x14ac:dyDescent="0.2">
      <c r="A17" s="54" t="s">
        <v>16</v>
      </c>
      <c r="B17" s="190">
        <f>+$B$7*11</f>
        <v>7532691804</v>
      </c>
      <c r="C17" s="47">
        <v>0</v>
      </c>
      <c r="D17" s="48">
        <f>+B17/$B$18</f>
        <v>0.91666666655511586</v>
      </c>
      <c r="E17" s="187">
        <f t="shared" si="0"/>
        <v>0</v>
      </c>
      <c r="F17" s="49"/>
      <c r="G17" s="49"/>
      <c r="H17" s="49"/>
      <c r="I17"/>
      <c r="J17"/>
      <c r="K17"/>
      <c r="L17"/>
      <c r="M17"/>
    </row>
    <row r="18" spans="1:13" ht="13.5" thickBot="1" x14ac:dyDescent="0.25">
      <c r="A18" s="55" t="s">
        <v>17</v>
      </c>
      <c r="B18" s="218">
        <f>+$B$7*12+1</f>
        <v>8217481969</v>
      </c>
      <c r="C18" s="219">
        <v>0</v>
      </c>
      <c r="D18" s="56">
        <f>+B18/$B$18</f>
        <v>1</v>
      </c>
      <c r="E18" s="220">
        <f t="shared" si="0"/>
        <v>0</v>
      </c>
      <c r="F18" s="49"/>
      <c r="G18" s="49"/>
      <c r="H18" s="49"/>
      <c r="I18"/>
      <c r="J18"/>
      <c r="K18"/>
      <c r="L18"/>
      <c r="M18"/>
    </row>
    <row r="19" spans="1:13" x14ac:dyDescent="0.2">
      <c r="A19" s="49"/>
      <c r="B19" s="49"/>
      <c r="C19" s="49"/>
      <c r="D19" s="49"/>
      <c r="E19" s="49"/>
      <c r="F19" s="49"/>
      <c r="G19" s="49"/>
      <c r="H19" s="49"/>
      <c r="I19"/>
      <c r="J19"/>
      <c r="K19"/>
      <c r="L19"/>
      <c r="M19"/>
    </row>
    <row r="20" spans="1:13" x14ac:dyDescent="0.2">
      <c r="A20" s="49"/>
      <c r="B20" s="154"/>
      <c r="C20" s="49"/>
      <c r="D20" s="49"/>
      <c r="E20" s="49"/>
      <c r="F20" s="49"/>
      <c r="G20" s="49"/>
      <c r="H20" s="49"/>
      <c r="I20"/>
      <c r="J20"/>
      <c r="K20"/>
      <c r="L20"/>
      <c r="M20"/>
    </row>
    <row r="21" spans="1:13" x14ac:dyDescent="0.2">
      <c r="A21" s="49"/>
      <c r="B21" s="49"/>
      <c r="C21" s="49"/>
      <c r="D21" s="49"/>
      <c r="E21" s="49"/>
      <c r="F21" s="49"/>
      <c r="G21" s="49"/>
      <c r="H21" s="49"/>
      <c r="I21"/>
      <c r="J21"/>
      <c r="K21"/>
      <c r="L21"/>
      <c r="M21"/>
    </row>
    <row r="22" spans="1:13" x14ac:dyDescent="0.2">
      <c r="A22" s="49"/>
      <c r="B22" s="49"/>
      <c r="C22" s="49"/>
      <c r="D22" s="49"/>
      <c r="E22" s="49"/>
      <c r="F22" s="49"/>
      <c r="G22" s="49"/>
      <c r="H22" s="49"/>
      <c r="I22"/>
      <c r="J22"/>
      <c r="K22"/>
      <c r="L22"/>
      <c r="M22"/>
    </row>
    <row r="23" spans="1:13" x14ac:dyDescent="0.2">
      <c r="A23" s="49"/>
      <c r="B23" s="49"/>
      <c r="C23" s="49"/>
      <c r="D23" s="49"/>
      <c r="E23" s="49"/>
      <c r="F23" s="49"/>
      <c r="G23" s="49"/>
      <c r="H23" s="49"/>
      <c r="I23"/>
      <c r="J23"/>
      <c r="K23"/>
      <c r="L23"/>
      <c r="M23"/>
    </row>
    <row r="24" spans="1:13" x14ac:dyDescent="0.2">
      <c r="A24" s="49"/>
      <c r="B24" s="49"/>
      <c r="C24" s="49"/>
      <c r="D24" s="49"/>
      <c r="E24" s="154"/>
      <c r="F24" s="49"/>
      <c r="G24" s="49"/>
      <c r="H24" s="49"/>
      <c r="I24"/>
      <c r="J24"/>
      <c r="K24"/>
      <c r="L24"/>
      <c r="M24"/>
    </row>
    <row r="25" spans="1:13" x14ac:dyDescent="0.2">
      <c r="A25" s="49"/>
      <c r="B25" s="49"/>
      <c r="C25" s="49"/>
      <c r="D25" s="49"/>
      <c r="E25" s="49"/>
      <c r="F25" s="49"/>
      <c r="G25" s="49"/>
      <c r="H25" s="49"/>
      <c r="I25"/>
      <c r="J25"/>
      <c r="K25"/>
      <c r="L25"/>
      <c r="M25"/>
    </row>
    <row r="26" spans="1:13" x14ac:dyDescent="0.2">
      <c r="A26" s="49"/>
      <c r="B26" s="49"/>
      <c r="C26" s="49"/>
      <c r="D26" s="49"/>
      <c r="E26" s="49"/>
      <c r="F26" s="49"/>
      <c r="G26" s="49"/>
      <c r="H26" s="49"/>
      <c r="I26"/>
      <c r="J26"/>
      <c r="K26"/>
      <c r="L26"/>
      <c r="M26"/>
    </row>
    <row r="27" spans="1:13" x14ac:dyDescent="0.2">
      <c r="A27" s="49"/>
      <c r="B27" s="49"/>
      <c r="C27" s="49"/>
      <c r="D27" s="49"/>
      <c r="E27" s="49"/>
      <c r="F27" s="49"/>
      <c r="G27" s="49"/>
      <c r="H27" s="49"/>
      <c r="I27"/>
      <c r="J27"/>
      <c r="K27"/>
      <c r="L27"/>
      <c r="M27"/>
    </row>
    <row r="28" spans="1:13" x14ac:dyDescent="0.2">
      <c r="A28" s="49"/>
      <c r="B28" s="49"/>
      <c r="C28" s="49"/>
      <c r="D28" s="49"/>
      <c r="E28" s="49"/>
      <c r="F28" s="49"/>
      <c r="G28" s="49"/>
      <c r="H28" s="49"/>
      <c r="I28"/>
      <c r="J28"/>
      <c r="K28"/>
      <c r="L28"/>
      <c r="M28"/>
    </row>
    <row r="29" spans="1:13" x14ac:dyDescent="0.2">
      <c r="A29" s="49"/>
      <c r="B29" s="49"/>
      <c r="C29" s="49"/>
      <c r="D29" s="49"/>
      <c r="E29" s="49"/>
      <c r="F29" s="49"/>
      <c r="G29" s="49"/>
      <c r="H29" s="49"/>
      <c r="I29"/>
      <c r="J29"/>
      <c r="K29"/>
      <c r="L29"/>
      <c r="M29"/>
    </row>
  </sheetData>
  <mergeCells count="1">
    <mergeCell ref="A5:E5"/>
  </mergeCells>
  <pageMargins left="0.70866141732283472" right="0.70866141732283472" top="0.74803149606299213" bottom="0.74803149606299213" header="0.31496062992125984" footer="0.31496062992125984"/>
  <pageSetup paperSize="119" scale="66" orientation="landscape" r:id="rId1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pageSetUpPr fitToPage="1"/>
  </sheetPr>
  <dimension ref="B1:M14"/>
  <sheetViews>
    <sheetView topLeftCell="A4" zoomScale="95" zoomScaleNormal="95" workbookViewId="0">
      <selection activeCell="O5" sqref="O5"/>
    </sheetView>
  </sheetViews>
  <sheetFormatPr baseColWidth="10" defaultRowHeight="12.75" x14ac:dyDescent="0.2"/>
  <cols>
    <col min="1" max="1" width="5.140625" customWidth="1"/>
    <col min="2" max="2" width="23.85546875" customWidth="1"/>
    <col min="3" max="3" width="53.5703125" customWidth="1"/>
    <col min="4" max="8" width="16.7109375" customWidth="1"/>
    <col min="9" max="9" width="15.28515625" customWidth="1"/>
    <col min="10" max="13" width="11" customWidth="1"/>
  </cols>
  <sheetData>
    <row r="1" spans="2:13" ht="48" customHeight="1" x14ac:dyDescent="0.2"/>
    <row r="2" spans="2:13" ht="20.25" customHeight="1" x14ac:dyDescent="0.2">
      <c r="B2" s="249"/>
      <c r="C2" s="282" t="s">
        <v>42</v>
      </c>
      <c r="D2" s="282"/>
      <c r="E2" s="282"/>
      <c r="F2" s="282"/>
      <c r="G2" s="282"/>
      <c r="H2" s="282"/>
      <c r="I2" s="282"/>
      <c r="J2" s="282"/>
      <c r="K2" s="282"/>
      <c r="L2" s="282"/>
      <c r="M2" s="282"/>
    </row>
    <row r="3" spans="2:13" ht="26.25" customHeight="1" thickBot="1" x14ac:dyDescent="0.25">
      <c r="B3" s="249"/>
      <c r="C3" s="283" t="s">
        <v>126</v>
      </c>
      <c r="D3" s="284"/>
      <c r="E3" s="284"/>
      <c r="F3" s="284"/>
      <c r="G3" s="284"/>
      <c r="H3" s="284"/>
      <c r="I3" s="284"/>
      <c r="J3" s="284"/>
      <c r="K3" s="284"/>
      <c r="L3" s="284"/>
      <c r="M3" s="284"/>
    </row>
    <row r="4" spans="2:13" ht="86.25" customHeight="1" thickBot="1" x14ac:dyDescent="0.25">
      <c r="B4" s="246" t="s">
        <v>110</v>
      </c>
      <c r="C4" s="247" t="s">
        <v>20</v>
      </c>
      <c r="D4" s="60" t="s">
        <v>113</v>
      </c>
      <c r="E4" s="60" t="str">
        <f>'EJECUCIÓN DE GASTOS'!D4</f>
        <v>ADICIÓN</v>
      </c>
      <c r="F4" s="60" t="s">
        <v>21</v>
      </c>
      <c r="G4" s="61" t="s">
        <v>22</v>
      </c>
      <c r="H4" s="61" t="s">
        <v>23</v>
      </c>
      <c r="I4" s="62" t="s">
        <v>24</v>
      </c>
      <c r="J4" s="63" t="s">
        <v>43</v>
      </c>
      <c r="K4" s="63" t="s">
        <v>28</v>
      </c>
      <c r="L4" s="63" t="s">
        <v>29</v>
      </c>
      <c r="M4" s="155" t="s">
        <v>30</v>
      </c>
    </row>
    <row r="5" spans="2:13" ht="55.5" customHeight="1" thickBot="1" x14ac:dyDescent="0.25">
      <c r="B5" s="243" t="s">
        <v>123</v>
      </c>
      <c r="C5" s="248" t="s">
        <v>122</v>
      </c>
      <c r="D5" s="150">
        <f>'EJE DE FUNCIONAMIENTO E INVERSI'!B6</f>
        <v>8217481969</v>
      </c>
      <c r="E5" s="150">
        <v>0</v>
      </c>
      <c r="F5" s="150">
        <f>D5+E5</f>
        <v>8217481969</v>
      </c>
      <c r="G5" s="40">
        <f>'EJE DE FUNCIONAMIENTO E INVERSI'!F6</f>
        <v>5665242569</v>
      </c>
      <c r="H5" s="40">
        <f>'EJE DE FUNCIONAMIENTO E INVERSI'!G6</f>
        <v>3562588102</v>
      </c>
      <c r="I5" s="40">
        <f>'EJE DE FUNCIONAMIENTO E INVERSI'!H6</f>
        <v>3555322546</v>
      </c>
      <c r="J5" s="156">
        <v>1</v>
      </c>
      <c r="K5" s="156">
        <f>G5/F5</f>
        <v>0.6894134468894263</v>
      </c>
      <c r="L5" s="157">
        <f>H5/F5</f>
        <v>0.43353768410319221</v>
      </c>
      <c r="M5" s="157">
        <f>I5/F5</f>
        <v>0.43265352566786996</v>
      </c>
    </row>
    <row r="6" spans="2:13" ht="55.5" hidden="1" customHeight="1" thickBot="1" x14ac:dyDescent="0.25">
      <c r="B6" s="191"/>
      <c r="C6" s="192"/>
      <c r="D6" s="150"/>
      <c r="E6" s="150"/>
      <c r="F6" s="150"/>
      <c r="G6" s="40"/>
      <c r="H6" s="40"/>
      <c r="I6" s="40"/>
      <c r="J6" s="156"/>
      <c r="K6" s="156" t="e">
        <f t="shared" ref="K6:K7" si="0">G6/F6</f>
        <v>#DIV/0!</v>
      </c>
      <c r="L6" s="157" t="e">
        <f t="shared" ref="L6:L7" si="1">H6/F6</f>
        <v>#DIV/0!</v>
      </c>
      <c r="M6" s="157" t="e">
        <f t="shared" ref="M6:M7" si="2">I6/F6</f>
        <v>#DIV/0!</v>
      </c>
    </row>
    <row r="7" spans="2:13" ht="55.5" hidden="1" customHeight="1" thickBot="1" x14ac:dyDescent="0.25">
      <c r="B7" s="191"/>
      <c r="C7" s="192"/>
      <c r="D7" s="150"/>
      <c r="E7" s="150"/>
      <c r="F7" s="150"/>
      <c r="G7" s="40"/>
      <c r="H7" s="40"/>
      <c r="I7" s="40"/>
      <c r="J7" s="156"/>
      <c r="K7" s="156" t="e">
        <f t="shared" si="0"/>
        <v>#DIV/0!</v>
      </c>
      <c r="L7" s="157" t="e">
        <f t="shared" si="1"/>
        <v>#DIV/0!</v>
      </c>
      <c r="M7" s="157" t="e">
        <f t="shared" si="2"/>
        <v>#DIV/0!</v>
      </c>
    </row>
    <row r="8" spans="2:13" ht="26.25" customHeight="1" thickBot="1" x14ac:dyDescent="0.25">
      <c r="C8" s="176"/>
      <c r="D8" s="150">
        <f>+SUM(D5:D7)</f>
        <v>8217481969</v>
      </c>
      <c r="E8" s="150">
        <v>0</v>
      </c>
      <c r="F8" s="150">
        <f>SUM(F5:F7)</f>
        <v>8217481969</v>
      </c>
      <c r="G8" s="150">
        <f>+SUM(G5:G7)</f>
        <v>5665242569</v>
      </c>
      <c r="H8" s="175">
        <f>+SUM(H5:H7)</f>
        <v>3562588102</v>
      </c>
      <c r="I8" s="175">
        <f>+SUM(I5:I7)</f>
        <v>3555322546</v>
      </c>
      <c r="J8" s="158">
        <v>1</v>
      </c>
      <c r="K8" s="156">
        <f>G8/F8</f>
        <v>0.6894134468894263</v>
      </c>
      <c r="L8" s="157">
        <f>H8/F8</f>
        <v>0.43353768410319221</v>
      </c>
      <c r="M8" s="157">
        <f>I8/F8</f>
        <v>0.43265352566786996</v>
      </c>
    </row>
    <row r="11" spans="2:13" x14ac:dyDescent="0.2">
      <c r="B11" s="45"/>
    </row>
    <row r="12" spans="2:13" x14ac:dyDescent="0.2">
      <c r="B12" s="154"/>
    </row>
    <row r="14" spans="2:13" x14ac:dyDescent="0.2">
      <c r="B14" s="45"/>
    </row>
  </sheetData>
  <mergeCells count="2">
    <mergeCell ref="C2:M2"/>
    <mergeCell ref="C3:M3"/>
  </mergeCells>
  <pageMargins left="0.70866141732283472" right="0.70866141732283472" top="0.74803149606299213" bottom="0.74803149606299213" header="0.31496062992125984" footer="0.31496062992125984"/>
  <pageSetup paperSize="5" scale="39" orientation="landscape" r:id="rId1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F44"/>
  <sheetViews>
    <sheetView topLeftCell="A25" workbookViewId="0">
      <selection activeCell="C24" sqref="C24"/>
    </sheetView>
  </sheetViews>
  <sheetFormatPr baseColWidth="10" defaultRowHeight="12.75" x14ac:dyDescent="0.2"/>
  <cols>
    <col min="1" max="1" width="30.85546875" style="67" bestFit="1" customWidth="1"/>
    <col min="2" max="2" width="23.7109375" style="67" customWidth="1"/>
    <col min="3" max="3" width="24.5703125" style="67" customWidth="1"/>
    <col min="4" max="4" width="20.42578125" style="67" customWidth="1"/>
    <col min="5" max="5" width="20.85546875" style="67" customWidth="1"/>
    <col min="6" max="6" width="22" style="67" customWidth="1"/>
    <col min="7" max="256" width="11.42578125" style="67"/>
    <col min="257" max="257" width="30.85546875" style="67" bestFit="1" customWidth="1"/>
    <col min="258" max="258" width="23.7109375" style="67" customWidth="1"/>
    <col min="259" max="259" width="24.5703125" style="67" customWidth="1"/>
    <col min="260" max="260" width="20.42578125" style="67" customWidth="1"/>
    <col min="261" max="261" width="20.85546875" style="67" customWidth="1"/>
    <col min="262" max="262" width="22" style="67" customWidth="1"/>
    <col min="263" max="512" width="11.42578125" style="67"/>
    <col min="513" max="513" width="30.85546875" style="67" bestFit="1" customWidth="1"/>
    <col min="514" max="514" width="23.7109375" style="67" customWidth="1"/>
    <col min="515" max="515" width="24.5703125" style="67" customWidth="1"/>
    <col min="516" max="516" width="20.42578125" style="67" customWidth="1"/>
    <col min="517" max="517" width="20.85546875" style="67" customWidth="1"/>
    <col min="518" max="518" width="22" style="67" customWidth="1"/>
    <col min="519" max="768" width="11.42578125" style="67"/>
    <col min="769" max="769" width="30.85546875" style="67" bestFit="1" customWidth="1"/>
    <col min="770" max="770" width="23.7109375" style="67" customWidth="1"/>
    <col min="771" max="771" width="24.5703125" style="67" customWidth="1"/>
    <col min="772" max="772" width="20.42578125" style="67" customWidth="1"/>
    <col min="773" max="773" width="20.85546875" style="67" customWidth="1"/>
    <col min="774" max="774" width="22" style="67" customWidth="1"/>
    <col min="775" max="1024" width="11.42578125" style="67"/>
    <col min="1025" max="1025" width="30.85546875" style="67" bestFit="1" customWidth="1"/>
    <col min="1026" max="1026" width="23.7109375" style="67" customWidth="1"/>
    <col min="1027" max="1027" width="24.5703125" style="67" customWidth="1"/>
    <col min="1028" max="1028" width="20.42578125" style="67" customWidth="1"/>
    <col min="1029" max="1029" width="20.85546875" style="67" customWidth="1"/>
    <col min="1030" max="1030" width="22" style="67" customWidth="1"/>
    <col min="1031" max="1280" width="11.42578125" style="67"/>
    <col min="1281" max="1281" width="30.85546875" style="67" bestFit="1" customWidth="1"/>
    <col min="1282" max="1282" width="23.7109375" style="67" customWidth="1"/>
    <col min="1283" max="1283" width="24.5703125" style="67" customWidth="1"/>
    <col min="1284" max="1284" width="20.42578125" style="67" customWidth="1"/>
    <col min="1285" max="1285" width="20.85546875" style="67" customWidth="1"/>
    <col min="1286" max="1286" width="22" style="67" customWidth="1"/>
    <col min="1287" max="1536" width="11.42578125" style="67"/>
    <col min="1537" max="1537" width="30.85546875" style="67" bestFit="1" customWidth="1"/>
    <col min="1538" max="1538" width="23.7109375" style="67" customWidth="1"/>
    <col min="1539" max="1539" width="24.5703125" style="67" customWidth="1"/>
    <col min="1540" max="1540" width="20.42578125" style="67" customWidth="1"/>
    <col min="1541" max="1541" width="20.85546875" style="67" customWidth="1"/>
    <col min="1542" max="1542" width="22" style="67" customWidth="1"/>
    <col min="1543" max="1792" width="11.42578125" style="67"/>
    <col min="1793" max="1793" width="30.85546875" style="67" bestFit="1" customWidth="1"/>
    <col min="1794" max="1794" width="23.7109375" style="67" customWidth="1"/>
    <col min="1795" max="1795" width="24.5703125" style="67" customWidth="1"/>
    <col min="1796" max="1796" width="20.42578125" style="67" customWidth="1"/>
    <col min="1797" max="1797" width="20.85546875" style="67" customWidth="1"/>
    <col min="1798" max="1798" width="22" style="67" customWidth="1"/>
    <col min="1799" max="2048" width="11.42578125" style="67"/>
    <col min="2049" max="2049" width="30.85546875" style="67" bestFit="1" customWidth="1"/>
    <col min="2050" max="2050" width="23.7109375" style="67" customWidth="1"/>
    <col min="2051" max="2051" width="24.5703125" style="67" customWidth="1"/>
    <col min="2052" max="2052" width="20.42578125" style="67" customWidth="1"/>
    <col min="2053" max="2053" width="20.85546875" style="67" customWidth="1"/>
    <col min="2054" max="2054" width="22" style="67" customWidth="1"/>
    <col min="2055" max="2304" width="11.42578125" style="67"/>
    <col min="2305" max="2305" width="30.85546875" style="67" bestFit="1" customWidth="1"/>
    <col min="2306" max="2306" width="23.7109375" style="67" customWidth="1"/>
    <col min="2307" max="2307" width="24.5703125" style="67" customWidth="1"/>
    <col min="2308" max="2308" width="20.42578125" style="67" customWidth="1"/>
    <col min="2309" max="2309" width="20.85546875" style="67" customWidth="1"/>
    <col min="2310" max="2310" width="22" style="67" customWidth="1"/>
    <col min="2311" max="2560" width="11.42578125" style="67"/>
    <col min="2561" max="2561" width="30.85546875" style="67" bestFit="1" customWidth="1"/>
    <col min="2562" max="2562" width="23.7109375" style="67" customWidth="1"/>
    <col min="2563" max="2563" width="24.5703125" style="67" customWidth="1"/>
    <col min="2564" max="2564" width="20.42578125" style="67" customWidth="1"/>
    <col min="2565" max="2565" width="20.85546875" style="67" customWidth="1"/>
    <col min="2566" max="2566" width="22" style="67" customWidth="1"/>
    <col min="2567" max="2816" width="11.42578125" style="67"/>
    <col min="2817" max="2817" width="30.85546875" style="67" bestFit="1" customWidth="1"/>
    <col min="2818" max="2818" width="23.7109375" style="67" customWidth="1"/>
    <col min="2819" max="2819" width="24.5703125" style="67" customWidth="1"/>
    <col min="2820" max="2820" width="20.42578125" style="67" customWidth="1"/>
    <col min="2821" max="2821" width="20.85546875" style="67" customWidth="1"/>
    <col min="2822" max="2822" width="22" style="67" customWidth="1"/>
    <col min="2823" max="3072" width="11.42578125" style="67"/>
    <col min="3073" max="3073" width="30.85546875" style="67" bestFit="1" customWidth="1"/>
    <col min="3074" max="3074" width="23.7109375" style="67" customWidth="1"/>
    <col min="3075" max="3075" width="24.5703125" style="67" customWidth="1"/>
    <col min="3076" max="3076" width="20.42578125" style="67" customWidth="1"/>
    <col min="3077" max="3077" width="20.85546875" style="67" customWidth="1"/>
    <col min="3078" max="3078" width="22" style="67" customWidth="1"/>
    <col min="3079" max="3328" width="11.42578125" style="67"/>
    <col min="3329" max="3329" width="30.85546875" style="67" bestFit="1" customWidth="1"/>
    <col min="3330" max="3330" width="23.7109375" style="67" customWidth="1"/>
    <col min="3331" max="3331" width="24.5703125" style="67" customWidth="1"/>
    <col min="3332" max="3332" width="20.42578125" style="67" customWidth="1"/>
    <col min="3333" max="3333" width="20.85546875" style="67" customWidth="1"/>
    <col min="3334" max="3334" width="22" style="67" customWidth="1"/>
    <col min="3335" max="3584" width="11.42578125" style="67"/>
    <col min="3585" max="3585" width="30.85546875" style="67" bestFit="1" customWidth="1"/>
    <col min="3586" max="3586" width="23.7109375" style="67" customWidth="1"/>
    <col min="3587" max="3587" width="24.5703125" style="67" customWidth="1"/>
    <col min="3588" max="3588" width="20.42578125" style="67" customWidth="1"/>
    <col min="3589" max="3589" width="20.85546875" style="67" customWidth="1"/>
    <col min="3590" max="3590" width="22" style="67" customWidth="1"/>
    <col min="3591" max="3840" width="11.42578125" style="67"/>
    <col min="3841" max="3841" width="30.85546875" style="67" bestFit="1" customWidth="1"/>
    <col min="3842" max="3842" width="23.7109375" style="67" customWidth="1"/>
    <col min="3843" max="3843" width="24.5703125" style="67" customWidth="1"/>
    <col min="3844" max="3844" width="20.42578125" style="67" customWidth="1"/>
    <col min="3845" max="3845" width="20.85546875" style="67" customWidth="1"/>
    <col min="3846" max="3846" width="22" style="67" customWidth="1"/>
    <col min="3847" max="4096" width="11.42578125" style="67"/>
    <col min="4097" max="4097" width="30.85546875" style="67" bestFit="1" customWidth="1"/>
    <col min="4098" max="4098" width="23.7109375" style="67" customWidth="1"/>
    <col min="4099" max="4099" width="24.5703125" style="67" customWidth="1"/>
    <col min="4100" max="4100" width="20.42578125" style="67" customWidth="1"/>
    <col min="4101" max="4101" width="20.85546875" style="67" customWidth="1"/>
    <col min="4102" max="4102" width="22" style="67" customWidth="1"/>
    <col min="4103" max="4352" width="11.42578125" style="67"/>
    <col min="4353" max="4353" width="30.85546875" style="67" bestFit="1" customWidth="1"/>
    <col min="4354" max="4354" width="23.7109375" style="67" customWidth="1"/>
    <col min="4355" max="4355" width="24.5703125" style="67" customWidth="1"/>
    <col min="4356" max="4356" width="20.42578125" style="67" customWidth="1"/>
    <col min="4357" max="4357" width="20.85546875" style="67" customWidth="1"/>
    <col min="4358" max="4358" width="22" style="67" customWidth="1"/>
    <col min="4359" max="4608" width="11.42578125" style="67"/>
    <col min="4609" max="4609" width="30.85546875" style="67" bestFit="1" customWidth="1"/>
    <col min="4610" max="4610" width="23.7109375" style="67" customWidth="1"/>
    <col min="4611" max="4611" width="24.5703125" style="67" customWidth="1"/>
    <col min="4612" max="4612" width="20.42578125" style="67" customWidth="1"/>
    <col min="4613" max="4613" width="20.85546875" style="67" customWidth="1"/>
    <col min="4614" max="4614" width="22" style="67" customWidth="1"/>
    <col min="4615" max="4864" width="11.42578125" style="67"/>
    <col min="4865" max="4865" width="30.85546875" style="67" bestFit="1" customWidth="1"/>
    <col min="4866" max="4866" width="23.7109375" style="67" customWidth="1"/>
    <col min="4867" max="4867" width="24.5703125" style="67" customWidth="1"/>
    <col min="4868" max="4868" width="20.42578125" style="67" customWidth="1"/>
    <col min="4869" max="4869" width="20.85546875" style="67" customWidth="1"/>
    <col min="4870" max="4870" width="22" style="67" customWidth="1"/>
    <col min="4871" max="5120" width="11.42578125" style="67"/>
    <col min="5121" max="5121" width="30.85546875" style="67" bestFit="1" customWidth="1"/>
    <col min="5122" max="5122" width="23.7109375" style="67" customWidth="1"/>
    <col min="5123" max="5123" width="24.5703125" style="67" customWidth="1"/>
    <col min="5124" max="5124" width="20.42578125" style="67" customWidth="1"/>
    <col min="5125" max="5125" width="20.85546875" style="67" customWidth="1"/>
    <col min="5126" max="5126" width="22" style="67" customWidth="1"/>
    <col min="5127" max="5376" width="11.42578125" style="67"/>
    <col min="5377" max="5377" width="30.85546875" style="67" bestFit="1" customWidth="1"/>
    <col min="5378" max="5378" width="23.7109375" style="67" customWidth="1"/>
    <col min="5379" max="5379" width="24.5703125" style="67" customWidth="1"/>
    <col min="5380" max="5380" width="20.42578125" style="67" customWidth="1"/>
    <col min="5381" max="5381" width="20.85546875" style="67" customWidth="1"/>
    <col min="5382" max="5382" width="22" style="67" customWidth="1"/>
    <col min="5383" max="5632" width="11.42578125" style="67"/>
    <col min="5633" max="5633" width="30.85546875" style="67" bestFit="1" customWidth="1"/>
    <col min="5634" max="5634" width="23.7109375" style="67" customWidth="1"/>
    <col min="5635" max="5635" width="24.5703125" style="67" customWidth="1"/>
    <col min="5636" max="5636" width="20.42578125" style="67" customWidth="1"/>
    <col min="5637" max="5637" width="20.85546875" style="67" customWidth="1"/>
    <col min="5638" max="5638" width="22" style="67" customWidth="1"/>
    <col min="5639" max="5888" width="11.42578125" style="67"/>
    <col min="5889" max="5889" width="30.85546875" style="67" bestFit="1" customWidth="1"/>
    <col min="5890" max="5890" width="23.7109375" style="67" customWidth="1"/>
    <col min="5891" max="5891" width="24.5703125" style="67" customWidth="1"/>
    <col min="5892" max="5892" width="20.42578125" style="67" customWidth="1"/>
    <col min="5893" max="5893" width="20.85546875" style="67" customWidth="1"/>
    <col min="5894" max="5894" width="22" style="67" customWidth="1"/>
    <col min="5895" max="6144" width="11.42578125" style="67"/>
    <col min="6145" max="6145" width="30.85546875" style="67" bestFit="1" customWidth="1"/>
    <col min="6146" max="6146" width="23.7109375" style="67" customWidth="1"/>
    <col min="6147" max="6147" width="24.5703125" style="67" customWidth="1"/>
    <col min="6148" max="6148" width="20.42578125" style="67" customWidth="1"/>
    <col min="6149" max="6149" width="20.85546875" style="67" customWidth="1"/>
    <col min="6150" max="6150" width="22" style="67" customWidth="1"/>
    <col min="6151" max="6400" width="11.42578125" style="67"/>
    <col min="6401" max="6401" width="30.85546875" style="67" bestFit="1" customWidth="1"/>
    <col min="6402" max="6402" width="23.7109375" style="67" customWidth="1"/>
    <col min="6403" max="6403" width="24.5703125" style="67" customWidth="1"/>
    <col min="6404" max="6404" width="20.42578125" style="67" customWidth="1"/>
    <col min="6405" max="6405" width="20.85546875" style="67" customWidth="1"/>
    <col min="6406" max="6406" width="22" style="67" customWidth="1"/>
    <col min="6407" max="6656" width="11.42578125" style="67"/>
    <col min="6657" max="6657" width="30.85546875" style="67" bestFit="1" customWidth="1"/>
    <col min="6658" max="6658" width="23.7109375" style="67" customWidth="1"/>
    <col min="6659" max="6659" width="24.5703125" style="67" customWidth="1"/>
    <col min="6660" max="6660" width="20.42578125" style="67" customWidth="1"/>
    <col min="6661" max="6661" width="20.85546875" style="67" customWidth="1"/>
    <col min="6662" max="6662" width="22" style="67" customWidth="1"/>
    <col min="6663" max="6912" width="11.42578125" style="67"/>
    <col min="6913" max="6913" width="30.85546875" style="67" bestFit="1" customWidth="1"/>
    <col min="6914" max="6914" width="23.7109375" style="67" customWidth="1"/>
    <col min="6915" max="6915" width="24.5703125" style="67" customWidth="1"/>
    <col min="6916" max="6916" width="20.42578125" style="67" customWidth="1"/>
    <col min="6917" max="6917" width="20.85546875" style="67" customWidth="1"/>
    <col min="6918" max="6918" width="22" style="67" customWidth="1"/>
    <col min="6919" max="7168" width="11.42578125" style="67"/>
    <col min="7169" max="7169" width="30.85546875" style="67" bestFit="1" customWidth="1"/>
    <col min="7170" max="7170" width="23.7109375" style="67" customWidth="1"/>
    <col min="7171" max="7171" width="24.5703125" style="67" customWidth="1"/>
    <col min="7172" max="7172" width="20.42578125" style="67" customWidth="1"/>
    <col min="7173" max="7173" width="20.85546875" style="67" customWidth="1"/>
    <col min="7174" max="7174" width="22" style="67" customWidth="1"/>
    <col min="7175" max="7424" width="11.42578125" style="67"/>
    <col min="7425" max="7425" width="30.85546875" style="67" bestFit="1" customWidth="1"/>
    <col min="7426" max="7426" width="23.7109375" style="67" customWidth="1"/>
    <col min="7427" max="7427" width="24.5703125" style="67" customWidth="1"/>
    <col min="7428" max="7428" width="20.42578125" style="67" customWidth="1"/>
    <col min="7429" max="7429" width="20.85546875" style="67" customWidth="1"/>
    <col min="7430" max="7430" width="22" style="67" customWidth="1"/>
    <col min="7431" max="7680" width="11.42578125" style="67"/>
    <col min="7681" max="7681" width="30.85546875" style="67" bestFit="1" customWidth="1"/>
    <col min="7682" max="7682" width="23.7109375" style="67" customWidth="1"/>
    <col min="7683" max="7683" width="24.5703125" style="67" customWidth="1"/>
    <col min="7684" max="7684" width="20.42578125" style="67" customWidth="1"/>
    <col min="7685" max="7685" width="20.85546875" style="67" customWidth="1"/>
    <col min="7686" max="7686" width="22" style="67" customWidth="1"/>
    <col min="7687" max="7936" width="11.42578125" style="67"/>
    <col min="7937" max="7937" width="30.85546875" style="67" bestFit="1" customWidth="1"/>
    <col min="7938" max="7938" width="23.7109375" style="67" customWidth="1"/>
    <col min="7939" max="7939" width="24.5703125" style="67" customWidth="1"/>
    <col min="7940" max="7940" width="20.42578125" style="67" customWidth="1"/>
    <col min="7941" max="7941" width="20.85546875" style="67" customWidth="1"/>
    <col min="7942" max="7942" width="22" style="67" customWidth="1"/>
    <col min="7943" max="8192" width="11.42578125" style="67"/>
    <col min="8193" max="8193" width="30.85546875" style="67" bestFit="1" customWidth="1"/>
    <col min="8194" max="8194" width="23.7109375" style="67" customWidth="1"/>
    <col min="8195" max="8195" width="24.5703125" style="67" customWidth="1"/>
    <col min="8196" max="8196" width="20.42578125" style="67" customWidth="1"/>
    <col min="8197" max="8197" width="20.85546875" style="67" customWidth="1"/>
    <col min="8198" max="8198" width="22" style="67" customWidth="1"/>
    <col min="8199" max="8448" width="11.42578125" style="67"/>
    <col min="8449" max="8449" width="30.85546875" style="67" bestFit="1" customWidth="1"/>
    <col min="8450" max="8450" width="23.7109375" style="67" customWidth="1"/>
    <col min="8451" max="8451" width="24.5703125" style="67" customWidth="1"/>
    <col min="8452" max="8452" width="20.42578125" style="67" customWidth="1"/>
    <col min="8453" max="8453" width="20.85546875" style="67" customWidth="1"/>
    <col min="8454" max="8454" width="22" style="67" customWidth="1"/>
    <col min="8455" max="8704" width="11.42578125" style="67"/>
    <col min="8705" max="8705" width="30.85546875" style="67" bestFit="1" customWidth="1"/>
    <col min="8706" max="8706" width="23.7109375" style="67" customWidth="1"/>
    <col min="8707" max="8707" width="24.5703125" style="67" customWidth="1"/>
    <col min="8708" max="8708" width="20.42578125" style="67" customWidth="1"/>
    <col min="8709" max="8709" width="20.85546875" style="67" customWidth="1"/>
    <col min="8710" max="8710" width="22" style="67" customWidth="1"/>
    <col min="8711" max="8960" width="11.42578125" style="67"/>
    <col min="8961" max="8961" width="30.85546875" style="67" bestFit="1" customWidth="1"/>
    <col min="8962" max="8962" width="23.7109375" style="67" customWidth="1"/>
    <col min="8963" max="8963" width="24.5703125" style="67" customWidth="1"/>
    <col min="8964" max="8964" width="20.42578125" style="67" customWidth="1"/>
    <col min="8965" max="8965" width="20.85546875" style="67" customWidth="1"/>
    <col min="8966" max="8966" width="22" style="67" customWidth="1"/>
    <col min="8967" max="9216" width="11.42578125" style="67"/>
    <col min="9217" max="9217" width="30.85546875" style="67" bestFit="1" customWidth="1"/>
    <col min="9218" max="9218" width="23.7109375" style="67" customWidth="1"/>
    <col min="9219" max="9219" width="24.5703125" style="67" customWidth="1"/>
    <col min="9220" max="9220" width="20.42578125" style="67" customWidth="1"/>
    <col min="9221" max="9221" width="20.85546875" style="67" customWidth="1"/>
    <col min="9222" max="9222" width="22" style="67" customWidth="1"/>
    <col min="9223" max="9472" width="11.42578125" style="67"/>
    <col min="9473" max="9473" width="30.85546875" style="67" bestFit="1" customWidth="1"/>
    <col min="9474" max="9474" width="23.7109375" style="67" customWidth="1"/>
    <col min="9475" max="9475" width="24.5703125" style="67" customWidth="1"/>
    <col min="9476" max="9476" width="20.42578125" style="67" customWidth="1"/>
    <col min="9477" max="9477" width="20.85546875" style="67" customWidth="1"/>
    <col min="9478" max="9478" width="22" style="67" customWidth="1"/>
    <col min="9479" max="9728" width="11.42578125" style="67"/>
    <col min="9729" max="9729" width="30.85546875" style="67" bestFit="1" customWidth="1"/>
    <col min="9730" max="9730" width="23.7109375" style="67" customWidth="1"/>
    <col min="9731" max="9731" width="24.5703125" style="67" customWidth="1"/>
    <col min="9732" max="9732" width="20.42578125" style="67" customWidth="1"/>
    <col min="9733" max="9733" width="20.85546875" style="67" customWidth="1"/>
    <col min="9734" max="9734" width="22" style="67" customWidth="1"/>
    <col min="9735" max="9984" width="11.42578125" style="67"/>
    <col min="9985" max="9985" width="30.85546875" style="67" bestFit="1" customWidth="1"/>
    <col min="9986" max="9986" width="23.7109375" style="67" customWidth="1"/>
    <col min="9987" max="9987" width="24.5703125" style="67" customWidth="1"/>
    <col min="9988" max="9988" width="20.42578125" style="67" customWidth="1"/>
    <col min="9989" max="9989" width="20.85546875" style="67" customWidth="1"/>
    <col min="9990" max="9990" width="22" style="67" customWidth="1"/>
    <col min="9991" max="10240" width="11.42578125" style="67"/>
    <col min="10241" max="10241" width="30.85546875" style="67" bestFit="1" customWidth="1"/>
    <col min="10242" max="10242" width="23.7109375" style="67" customWidth="1"/>
    <col min="10243" max="10243" width="24.5703125" style="67" customWidth="1"/>
    <col min="10244" max="10244" width="20.42578125" style="67" customWidth="1"/>
    <col min="10245" max="10245" width="20.85546875" style="67" customWidth="1"/>
    <col min="10246" max="10246" width="22" style="67" customWidth="1"/>
    <col min="10247" max="10496" width="11.42578125" style="67"/>
    <col min="10497" max="10497" width="30.85546875" style="67" bestFit="1" customWidth="1"/>
    <col min="10498" max="10498" width="23.7109375" style="67" customWidth="1"/>
    <col min="10499" max="10499" width="24.5703125" style="67" customWidth="1"/>
    <col min="10500" max="10500" width="20.42578125" style="67" customWidth="1"/>
    <col min="10501" max="10501" width="20.85546875" style="67" customWidth="1"/>
    <col min="10502" max="10502" width="22" style="67" customWidth="1"/>
    <col min="10503" max="10752" width="11.42578125" style="67"/>
    <col min="10753" max="10753" width="30.85546875" style="67" bestFit="1" customWidth="1"/>
    <col min="10754" max="10754" width="23.7109375" style="67" customWidth="1"/>
    <col min="10755" max="10755" width="24.5703125" style="67" customWidth="1"/>
    <col min="10756" max="10756" width="20.42578125" style="67" customWidth="1"/>
    <col min="10757" max="10757" width="20.85546875" style="67" customWidth="1"/>
    <col min="10758" max="10758" width="22" style="67" customWidth="1"/>
    <col min="10759" max="11008" width="11.42578125" style="67"/>
    <col min="11009" max="11009" width="30.85546875" style="67" bestFit="1" customWidth="1"/>
    <col min="11010" max="11010" width="23.7109375" style="67" customWidth="1"/>
    <col min="11011" max="11011" width="24.5703125" style="67" customWidth="1"/>
    <col min="11012" max="11012" width="20.42578125" style="67" customWidth="1"/>
    <col min="11013" max="11013" width="20.85546875" style="67" customWidth="1"/>
    <col min="11014" max="11014" width="22" style="67" customWidth="1"/>
    <col min="11015" max="11264" width="11.42578125" style="67"/>
    <col min="11265" max="11265" width="30.85546875" style="67" bestFit="1" customWidth="1"/>
    <col min="11266" max="11266" width="23.7109375" style="67" customWidth="1"/>
    <col min="11267" max="11267" width="24.5703125" style="67" customWidth="1"/>
    <col min="11268" max="11268" width="20.42578125" style="67" customWidth="1"/>
    <col min="11269" max="11269" width="20.85546875" style="67" customWidth="1"/>
    <col min="11270" max="11270" width="22" style="67" customWidth="1"/>
    <col min="11271" max="11520" width="11.42578125" style="67"/>
    <col min="11521" max="11521" width="30.85546875" style="67" bestFit="1" customWidth="1"/>
    <col min="11522" max="11522" width="23.7109375" style="67" customWidth="1"/>
    <col min="11523" max="11523" width="24.5703125" style="67" customWidth="1"/>
    <col min="11524" max="11524" width="20.42578125" style="67" customWidth="1"/>
    <col min="11525" max="11525" width="20.85546875" style="67" customWidth="1"/>
    <col min="11526" max="11526" width="22" style="67" customWidth="1"/>
    <col min="11527" max="11776" width="11.42578125" style="67"/>
    <col min="11777" max="11777" width="30.85546875" style="67" bestFit="1" customWidth="1"/>
    <col min="11778" max="11778" width="23.7109375" style="67" customWidth="1"/>
    <col min="11779" max="11779" width="24.5703125" style="67" customWidth="1"/>
    <col min="11780" max="11780" width="20.42578125" style="67" customWidth="1"/>
    <col min="11781" max="11781" width="20.85546875" style="67" customWidth="1"/>
    <col min="11782" max="11782" width="22" style="67" customWidth="1"/>
    <col min="11783" max="12032" width="11.42578125" style="67"/>
    <col min="12033" max="12033" width="30.85546875" style="67" bestFit="1" customWidth="1"/>
    <col min="12034" max="12034" width="23.7109375" style="67" customWidth="1"/>
    <col min="12035" max="12035" width="24.5703125" style="67" customWidth="1"/>
    <col min="12036" max="12036" width="20.42578125" style="67" customWidth="1"/>
    <col min="12037" max="12037" width="20.85546875" style="67" customWidth="1"/>
    <col min="12038" max="12038" width="22" style="67" customWidth="1"/>
    <col min="12039" max="12288" width="11.42578125" style="67"/>
    <col min="12289" max="12289" width="30.85546875" style="67" bestFit="1" customWidth="1"/>
    <col min="12290" max="12290" width="23.7109375" style="67" customWidth="1"/>
    <col min="12291" max="12291" width="24.5703125" style="67" customWidth="1"/>
    <col min="12292" max="12292" width="20.42578125" style="67" customWidth="1"/>
    <col min="12293" max="12293" width="20.85546875" style="67" customWidth="1"/>
    <col min="12294" max="12294" width="22" style="67" customWidth="1"/>
    <col min="12295" max="12544" width="11.42578125" style="67"/>
    <col min="12545" max="12545" width="30.85546875" style="67" bestFit="1" customWidth="1"/>
    <col min="12546" max="12546" width="23.7109375" style="67" customWidth="1"/>
    <col min="12547" max="12547" width="24.5703125" style="67" customWidth="1"/>
    <col min="12548" max="12548" width="20.42578125" style="67" customWidth="1"/>
    <col min="12549" max="12549" width="20.85546875" style="67" customWidth="1"/>
    <col min="12550" max="12550" width="22" style="67" customWidth="1"/>
    <col min="12551" max="12800" width="11.42578125" style="67"/>
    <col min="12801" max="12801" width="30.85546875" style="67" bestFit="1" customWidth="1"/>
    <col min="12802" max="12802" width="23.7109375" style="67" customWidth="1"/>
    <col min="12803" max="12803" width="24.5703125" style="67" customWidth="1"/>
    <col min="12804" max="12804" width="20.42578125" style="67" customWidth="1"/>
    <col min="12805" max="12805" width="20.85546875" style="67" customWidth="1"/>
    <col min="12806" max="12806" width="22" style="67" customWidth="1"/>
    <col min="12807" max="13056" width="11.42578125" style="67"/>
    <col min="13057" max="13057" width="30.85546875" style="67" bestFit="1" customWidth="1"/>
    <col min="13058" max="13058" width="23.7109375" style="67" customWidth="1"/>
    <col min="13059" max="13059" width="24.5703125" style="67" customWidth="1"/>
    <col min="13060" max="13060" width="20.42578125" style="67" customWidth="1"/>
    <col min="13061" max="13061" width="20.85546875" style="67" customWidth="1"/>
    <col min="13062" max="13062" width="22" style="67" customWidth="1"/>
    <col min="13063" max="13312" width="11.42578125" style="67"/>
    <col min="13313" max="13313" width="30.85546875" style="67" bestFit="1" customWidth="1"/>
    <col min="13314" max="13314" width="23.7109375" style="67" customWidth="1"/>
    <col min="13315" max="13315" width="24.5703125" style="67" customWidth="1"/>
    <col min="13316" max="13316" width="20.42578125" style="67" customWidth="1"/>
    <col min="13317" max="13317" width="20.85546875" style="67" customWidth="1"/>
    <col min="13318" max="13318" width="22" style="67" customWidth="1"/>
    <col min="13319" max="13568" width="11.42578125" style="67"/>
    <col min="13569" max="13569" width="30.85546875" style="67" bestFit="1" customWidth="1"/>
    <col min="13570" max="13570" width="23.7109375" style="67" customWidth="1"/>
    <col min="13571" max="13571" width="24.5703125" style="67" customWidth="1"/>
    <col min="13572" max="13572" width="20.42578125" style="67" customWidth="1"/>
    <col min="13573" max="13573" width="20.85546875" style="67" customWidth="1"/>
    <col min="13574" max="13574" width="22" style="67" customWidth="1"/>
    <col min="13575" max="13824" width="11.42578125" style="67"/>
    <col min="13825" max="13825" width="30.85546875" style="67" bestFit="1" customWidth="1"/>
    <col min="13826" max="13826" width="23.7109375" style="67" customWidth="1"/>
    <col min="13827" max="13827" width="24.5703125" style="67" customWidth="1"/>
    <col min="13828" max="13828" width="20.42578125" style="67" customWidth="1"/>
    <col min="13829" max="13829" width="20.85546875" style="67" customWidth="1"/>
    <col min="13830" max="13830" width="22" style="67" customWidth="1"/>
    <col min="13831" max="14080" width="11.42578125" style="67"/>
    <col min="14081" max="14081" width="30.85546875" style="67" bestFit="1" customWidth="1"/>
    <col min="14082" max="14082" width="23.7109375" style="67" customWidth="1"/>
    <col min="14083" max="14083" width="24.5703125" style="67" customWidth="1"/>
    <col min="14084" max="14084" width="20.42578125" style="67" customWidth="1"/>
    <col min="14085" max="14085" width="20.85546875" style="67" customWidth="1"/>
    <col min="14086" max="14086" width="22" style="67" customWidth="1"/>
    <col min="14087" max="14336" width="11.42578125" style="67"/>
    <col min="14337" max="14337" width="30.85546875" style="67" bestFit="1" customWidth="1"/>
    <col min="14338" max="14338" width="23.7109375" style="67" customWidth="1"/>
    <col min="14339" max="14339" width="24.5703125" style="67" customWidth="1"/>
    <col min="14340" max="14340" width="20.42578125" style="67" customWidth="1"/>
    <col min="14341" max="14341" width="20.85546875" style="67" customWidth="1"/>
    <col min="14342" max="14342" width="22" style="67" customWidth="1"/>
    <col min="14343" max="14592" width="11.42578125" style="67"/>
    <col min="14593" max="14593" width="30.85546875" style="67" bestFit="1" customWidth="1"/>
    <col min="14594" max="14594" width="23.7109375" style="67" customWidth="1"/>
    <col min="14595" max="14595" width="24.5703125" style="67" customWidth="1"/>
    <col min="14596" max="14596" width="20.42578125" style="67" customWidth="1"/>
    <col min="14597" max="14597" width="20.85546875" style="67" customWidth="1"/>
    <col min="14598" max="14598" width="22" style="67" customWidth="1"/>
    <col min="14599" max="14848" width="11.42578125" style="67"/>
    <col min="14849" max="14849" width="30.85546875" style="67" bestFit="1" customWidth="1"/>
    <col min="14850" max="14850" width="23.7109375" style="67" customWidth="1"/>
    <col min="14851" max="14851" width="24.5703125" style="67" customWidth="1"/>
    <col min="14852" max="14852" width="20.42578125" style="67" customWidth="1"/>
    <col min="14853" max="14853" width="20.85546875" style="67" customWidth="1"/>
    <col min="14854" max="14854" width="22" style="67" customWidth="1"/>
    <col min="14855" max="15104" width="11.42578125" style="67"/>
    <col min="15105" max="15105" width="30.85546875" style="67" bestFit="1" customWidth="1"/>
    <col min="15106" max="15106" width="23.7109375" style="67" customWidth="1"/>
    <col min="15107" max="15107" width="24.5703125" style="67" customWidth="1"/>
    <col min="15108" max="15108" width="20.42578125" style="67" customWidth="1"/>
    <col min="15109" max="15109" width="20.85546875" style="67" customWidth="1"/>
    <col min="15110" max="15110" width="22" style="67" customWidth="1"/>
    <col min="15111" max="15360" width="11.42578125" style="67"/>
    <col min="15361" max="15361" width="30.85546875" style="67" bestFit="1" customWidth="1"/>
    <col min="15362" max="15362" width="23.7109375" style="67" customWidth="1"/>
    <col min="15363" max="15363" width="24.5703125" style="67" customWidth="1"/>
    <col min="15364" max="15364" width="20.42578125" style="67" customWidth="1"/>
    <col min="15365" max="15365" width="20.85546875" style="67" customWidth="1"/>
    <col min="15366" max="15366" width="22" style="67" customWidth="1"/>
    <col min="15367" max="15616" width="11.42578125" style="67"/>
    <col min="15617" max="15617" width="30.85546875" style="67" bestFit="1" customWidth="1"/>
    <col min="15618" max="15618" width="23.7109375" style="67" customWidth="1"/>
    <col min="15619" max="15619" width="24.5703125" style="67" customWidth="1"/>
    <col min="15620" max="15620" width="20.42578125" style="67" customWidth="1"/>
    <col min="15621" max="15621" width="20.85546875" style="67" customWidth="1"/>
    <col min="15622" max="15622" width="22" style="67" customWidth="1"/>
    <col min="15623" max="15872" width="11.42578125" style="67"/>
    <col min="15873" max="15873" width="30.85546875" style="67" bestFit="1" customWidth="1"/>
    <col min="15874" max="15874" width="23.7109375" style="67" customWidth="1"/>
    <col min="15875" max="15875" width="24.5703125" style="67" customWidth="1"/>
    <col min="15876" max="15876" width="20.42578125" style="67" customWidth="1"/>
    <col min="15877" max="15877" width="20.85546875" style="67" customWidth="1"/>
    <col min="15878" max="15878" width="22" style="67" customWidth="1"/>
    <col min="15879" max="16128" width="11.42578125" style="67"/>
    <col min="16129" max="16129" width="30.85546875" style="67" bestFit="1" customWidth="1"/>
    <col min="16130" max="16130" width="23.7109375" style="67" customWidth="1"/>
    <col min="16131" max="16131" width="24.5703125" style="67" customWidth="1"/>
    <col min="16132" max="16132" width="20.42578125" style="67" customWidth="1"/>
    <col min="16133" max="16133" width="20.85546875" style="67" customWidth="1"/>
    <col min="16134" max="16134" width="22" style="67" customWidth="1"/>
    <col min="16135" max="16384" width="11.42578125" style="67"/>
  </cols>
  <sheetData>
    <row r="1" spans="1:6" ht="47.25" customHeight="1" x14ac:dyDescent="0.2"/>
    <row r="4" spans="1:6" x14ac:dyDescent="0.2">
      <c r="A4" s="64"/>
      <c r="B4" s="64" t="s">
        <v>44</v>
      </c>
      <c r="C4" s="65"/>
      <c r="D4" s="65"/>
      <c r="E4" s="65"/>
      <c r="F4" s="66"/>
    </row>
    <row r="5" spans="1:6" x14ac:dyDescent="0.2">
      <c r="A5" s="64" t="s">
        <v>45</v>
      </c>
      <c r="B5" s="64" t="s">
        <v>46</v>
      </c>
      <c r="C5" s="68" t="s">
        <v>47</v>
      </c>
      <c r="D5" s="68" t="s">
        <v>48</v>
      </c>
      <c r="E5" s="68" t="s">
        <v>49</v>
      </c>
      <c r="F5" s="69" t="s">
        <v>50</v>
      </c>
    </row>
    <row r="6" spans="1:6" x14ac:dyDescent="0.2">
      <c r="A6" s="64" t="s">
        <v>51</v>
      </c>
      <c r="B6" s="70">
        <v>29630000</v>
      </c>
      <c r="C6" s="71">
        <v>29630000</v>
      </c>
      <c r="D6" s="71">
        <v>29630000</v>
      </c>
      <c r="E6" s="71">
        <v>29630000</v>
      </c>
      <c r="F6" s="72">
        <v>1</v>
      </c>
    </row>
    <row r="7" spans="1:6" x14ac:dyDescent="0.2">
      <c r="A7" s="73" t="s">
        <v>52</v>
      </c>
      <c r="B7" s="74">
        <v>2039388288</v>
      </c>
      <c r="C7" s="75">
        <v>2039388288</v>
      </c>
      <c r="D7" s="75">
        <v>1540310830</v>
      </c>
      <c r="E7" s="75">
        <v>1540310830</v>
      </c>
      <c r="F7" s="76">
        <v>0.75528080604530767</v>
      </c>
    </row>
    <row r="8" spans="1:6" x14ac:dyDescent="0.2">
      <c r="A8" s="73" t="s">
        <v>53</v>
      </c>
      <c r="B8" s="74">
        <v>129823313</v>
      </c>
      <c r="C8" s="75">
        <v>129823313</v>
      </c>
      <c r="D8" s="75">
        <v>129823308</v>
      </c>
      <c r="E8" s="75">
        <v>129823308</v>
      </c>
      <c r="F8" s="76">
        <v>0.99999996148611614</v>
      </c>
    </row>
    <row r="9" spans="1:6" x14ac:dyDescent="0.2">
      <c r="A9" s="73" t="s">
        <v>54</v>
      </c>
      <c r="B9" s="74">
        <v>591066531</v>
      </c>
      <c r="C9" s="75">
        <v>591066531</v>
      </c>
      <c r="D9" s="75">
        <v>591066531</v>
      </c>
      <c r="E9" s="75">
        <v>591066531</v>
      </c>
      <c r="F9" s="76">
        <v>1</v>
      </c>
    </row>
    <row r="10" spans="1:6" x14ac:dyDescent="0.2">
      <c r="A10" s="73" t="s">
        <v>55</v>
      </c>
      <c r="B10" s="74">
        <v>632433479</v>
      </c>
      <c r="C10" s="75">
        <v>632433479</v>
      </c>
      <c r="D10" s="75">
        <v>632432122</v>
      </c>
      <c r="E10" s="75">
        <v>632432122</v>
      </c>
      <c r="F10" s="76">
        <v>0.99999785431979005</v>
      </c>
    </row>
    <row r="11" spans="1:6" x14ac:dyDescent="0.2">
      <c r="A11" s="73" t="s">
        <v>56</v>
      </c>
      <c r="B11" s="74">
        <v>13800000</v>
      </c>
      <c r="C11" s="75">
        <v>13800000</v>
      </c>
      <c r="D11" s="75">
        <v>13800000</v>
      </c>
      <c r="E11" s="75">
        <v>13800000</v>
      </c>
      <c r="F11" s="76">
        <v>1</v>
      </c>
    </row>
    <row r="12" spans="1:6" x14ac:dyDescent="0.2">
      <c r="A12" s="73" t="s">
        <v>57</v>
      </c>
      <c r="B12" s="74">
        <v>809096040</v>
      </c>
      <c r="C12" s="75">
        <v>809096040</v>
      </c>
      <c r="D12" s="75">
        <v>809096040</v>
      </c>
      <c r="E12" s="75">
        <v>809096040</v>
      </c>
      <c r="F12" s="76">
        <v>1</v>
      </c>
    </row>
    <row r="13" spans="1:6" x14ac:dyDescent="0.2">
      <c r="A13" s="73" t="s">
        <v>58</v>
      </c>
      <c r="B13" s="74">
        <v>217288727</v>
      </c>
      <c r="C13" s="75">
        <v>217288727</v>
      </c>
      <c r="D13" s="75">
        <v>217288727</v>
      </c>
      <c r="E13" s="75">
        <v>217288727</v>
      </c>
      <c r="F13" s="76">
        <v>1</v>
      </c>
    </row>
    <row r="14" spans="1:6" x14ac:dyDescent="0.2">
      <c r="A14" s="77" t="s">
        <v>59</v>
      </c>
      <c r="B14" s="78">
        <v>4462526378</v>
      </c>
      <c r="C14" s="79">
        <v>4462526378</v>
      </c>
      <c r="D14" s="79">
        <v>3963447558</v>
      </c>
      <c r="E14" s="79">
        <v>3963447558</v>
      </c>
      <c r="F14" s="80">
        <v>0.88816227004047976</v>
      </c>
    </row>
    <row r="15" spans="1:6" ht="13.5" thickBot="1" x14ac:dyDescent="0.25"/>
    <row r="16" spans="1:6" x14ac:dyDescent="0.2">
      <c r="A16" s="285" t="s">
        <v>60</v>
      </c>
      <c r="B16" s="286"/>
      <c r="C16" s="286"/>
      <c r="D16" s="286"/>
      <c r="E16" s="286"/>
      <c r="F16" s="287"/>
    </row>
    <row r="17" spans="1:6" ht="25.5" customHeight="1" thickBot="1" x14ac:dyDescent="0.25">
      <c r="A17" s="288"/>
      <c r="B17" s="289"/>
      <c r="C17" s="289"/>
      <c r="D17" s="289"/>
      <c r="E17" s="289"/>
      <c r="F17" s="290"/>
    </row>
    <row r="18" spans="1:6" x14ac:dyDescent="0.2">
      <c r="A18" s="81" t="s">
        <v>45</v>
      </c>
      <c r="B18" s="82" t="s">
        <v>61</v>
      </c>
      <c r="C18" s="82" t="s">
        <v>39</v>
      </c>
      <c r="D18" s="82" t="s">
        <v>62</v>
      </c>
      <c r="E18" s="82" t="s">
        <v>63</v>
      </c>
      <c r="F18" s="83" t="s">
        <v>64</v>
      </c>
    </row>
    <row r="19" spans="1:6" x14ac:dyDescent="0.2">
      <c r="A19" s="84" t="s">
        <v>51</v>
      </c>
      <c r="B19" s="85">
        <v>100</v>
      </c>
      <c r="C19" s="85">
        <v>0</v>
      </c>
      <c r="D19" s="85">
        <v>0</v>
      </c>
      <c r="E19" s="85">
        <v>0</v>
      </c>
      <c r="F19" s="86">
        <v>0</v>
      </c>
    </row>
    <row r="20" spans="1:6" x14ac:dyDescent="0.2">
      <c r="A20" s="84" t="s">
        <v>52</v>
      </c>
      <c r="B20" s="85">
        <v>90</v>
      </c>
      <c r="C20" s="85">
        <v>0</v>
      </c>
      <c r="D20" s="85">
        <v>0</v>
      </c>
      <c r="E20" s="85">
        <v>0</v>
      </c>
      <c r="F20" s="86">
        <v>0</v>
      </c>
    </row>
    <row r="21" spans="1:6" x14ac:dyDescent="0.2">
      <c r="A21" s="84" t="s">
        <v>53</v>
      </c>
      <c r="B21" s="85">
        <v>80</v>
      </c>
      <c r="C21" s="85">
        <v>0</v>
      </c>
      <c r="D21" s="85">
        <v>0</v>
      </c>
      <c r="E21" s="85">
        <v>0</v>
      </c>
      <c r="F21" s="86">
        <v>0</v>
      </c>
    </row>
    <row r="22" spans="1:6" x14ac:dyDescent="0.2">
      <c r="A22" s="84" t="s">
        <v>54</v>
      </c>
      <c r="B22" s="85">
        <v>70</v>
      </c>
      <c r="C22" s="85">
        <v>0</v>
      </c>
      <c r="D22" s="85">
        <v>0</v>
      </c>
      <c r="E22" s="85">
        <v>0</v>
      </c>
      <c r="F22" s="86">
        <v>0</v>
      </c>
    </row>
    <row r="23" spans="1:6" x14ac:dyDescent="0.2">
      <c r="A23" s="84" t="s">
        <v>55</v>
      </c>
      <c r="B23" s="85">
        <v>80</v>
      </c>
      <c r="C23" s="85">
        <v>0</v>
      </c>
      <c r="D23" s="85">
        <v>0</v>
      </c>
      <c r="E23" s="85">
        <v>0</v>
      </c>
      <c r="F23" s="86">
        <v>0</v>
      </c>
    </row>
    <row r="24" spans="1:6" x14ac:dyDescent="0.2">
      <c r="A24" s="84" t="s">
        <v>56</v>
      </c>
      <c r="B24" s="85">
        <v>90</v>
      </c>
      <c r="C24" s="85">
        <v>0</v>
      </c>
      <c r="D24" s="85">
        <v>0</v>
      </c>
      <c r="E24" s="85">
        <v>0</v>
      </c>
      <c r="F24" s="86">
        <v>0</v>
      </c>
    </row>
    <row r="25" spans="1:6" x14ac:dyDescent="0.2">
      <c r="A25" s="84" t="s">
        <v>57</v>
      </c>
      <c r="B25" s="85">
        <v>70</v>
      </c>
      <c r="C25" s="85">
        <v>0</v>
      </c>
      <c r="D25" s="85">
        <v>0</v>
      </c>
      <c r="E25" s="85">
        <v>0</v>
      </c>
      <c r="F25" s="86">
        <v>0</v>
      </c>
    </row>
    <row r="26" spans="1:6" x14ac:dyDescent="0.2">
      <c r="A26" s="84" t="s">
        <v>58</v>
      </c>
      <c r="B26" s="85">
        <v>90</v>
      </c>
      <c r="C26" s="85">
        <v>0</v>
      </c>
      <c r="D26" s="85">
        <v>0</v>
      </c>
      <c r="E26" s="85">
        <v>0</v>
      </c>
      <c r="F26" s="86">
        <v>0</v>
      </c>
    </row>
    <row r="27" spans="1:6" ht="13.5" thickBot="1" x14ac:dyDescent="0.25">
      <c r="A27" s="87" t="s">
        <v>59</v>
      </c>
      <c r="B27" s="88">
        <f>+SUM(B19:B26)</f>
        <v>670</v>
      </c>
      <c r="C27" s="88">
        <f>+SUM(C19:C26)</f>
        <v>0</v>
      </c>
      <c r="D27" s="88">
        <f>+SUM(D19:D26)</f>
        <v>0</v>
      </c>
      <c r="E27" s="88">
        <f>+SUM(E19:E26)</f>
        <v>0</v>
      </c>
      <c r="F27" s="89">
        <v>0</v>
      </c>
    </row>
    <row r="30" spans="1:6" ht="13.5" thickBot="1" x14ac:dyDescent="0.25"/>
    <row r="31" spans="1:6" ht="44.25" customHeight="1" thickBot="1" x14ac:dyDescent="0.25">
      <c r="A31" s="291" t="str">
        <f>+A16</f>
        <v>EJECUCIÓN PRESUPUESTAL
RESERVAS PRESUPUESTALES
A AGOSTO 31 DE 2015</v>
      </c>
      <c r="B31" s="292"/>
      <c r="C31" s="292"/>
      <c r="D31" s="292"/>
      <c r="E31" s="293"/>
    </row>
    <row r="32" spans="1:6" x14ac:dyDescent="0.2">
      <c r="A32" s="36" t="s">
        <v>3</v>
      </c>
      <c r="B32" s="35" t="s">
        <v>4</v>
      </c>
      <c r="C32" s="35" t="s">
        <v>32</v>
      </c>
      <c r="D32" s="35" t="s">
        <v>4</v>
      </c>
      <c r="E32" s="37" t="s">
        <v>32</v>
      </c>
    </row>
    <row r="33" spans="1:5" x14ac:dyDescent="0.2">
      <c r="A33" s="84" t="s">
        <v>6</v>
      </c>
      <c r="B33" s="85">
        <v>100</v>
      </c>
      <c r="C33" s="90">
        <v>0</v>
      </c>
      <c r="D33" s="91">
        <f>+B33/$B$27</f>
        <v>0.14925373134328357</v>
      </c>
      <c r="E33" s="92">
        <f>+C33/$B$27</f>
        <v>0</v>
      </c>
    </row>
    <row r="34" spans="1:5" x14ac:dyDescent="0.2">
      <c r="A34" s="84" t="s">
        <v>7</v>
      </c>
      <c r="B34" s="85">
        <v>90</v>
      </c>
      <c r="C34" s="90">
        <v>0</v>
      </c>
      <c r="D34" s="91">
        <f t="shared" ref="D34:E44" si="0">+B34/$B$27</f>
        <v>0.13432835820895522</v>
      </c>
      <c r="E34" s="92">
        <f t="shared" si="0"/>
        <v>0</v>
      </c>
    </row>
    <row r="35" spans="1:5" x14ac:dyDescent="0.2">
      <c r="A35" s="84" t="s">
        <v>8</v>
      </c>
      <c r="B35" s="85">
        <v>80</v>
      </c>
      <c r="C35" s="90">
        <v>0</v>
      </c>
      <c r="D35" s="91">
        <f t="shared" si="0"/>
        <v>0.11940298507462686</v>
      </c>
      <c r="E35" s="92">
        <f t="shared" si="0"/>
        <v>0</v>
      </c>
    </row>
    <row r="36" spans="1:5" x14ac:dyDescent="0.2">
      <c r="A36" s="84" t="s">
        <v>9</v>
      </c>
      <c r="B36" s="85">
        <v>70</v>
      </c>
      <c r="C36" s="90">
        <v>0</v>
      </c>
      <c r="D36" s="91">
        <f t="shared" si="0"/>
        <v>0.1044776119402985</v>
      </c>
      <c r="E36" s="92">
        <f t="shared" si="0"/>
        <v>0</v>
      </c>
    </row>
    <row r="37" spans="1:5" x14ac:dyDescent="0.2">
      <c r="A37" s="84" t="s">
        <v>10</v>
      </c>
      <c r="B37" s="85">
        <v>80</v>
      </c>
      <c r="C37" s="90">
        <v>0</v>
      </c>
      <c r="D37" s="91">
        <f t="shared" si="0"/>
        <v>0.11940298507462686</v>
      </c>
      <c r="E37" s="92">
        <f t="shared" si="0"/>
        <v>0</v>
      </c>
    </row>
    <row r="38" spans="1:5" x14ac:dyDescent="0.2">
      <c r="A38" s="84" t="s">
        <v>11</v>
      </c>
      <c r="B38" s="85">
        <v>90</v>
      </c>
      <c r="C38" s="90">
        <v>0</v>
      </c>
      <c r="D38" s="91">
        <f t="shared" si="0"/>
        <v>0.13432835820895522</v>
      </c>
      <c r="E38" s="92">
        <f t="shared" si="0"/>
        <v>0</v>
      </c>
    </row>
    <row r="39" spans="1:5" x14ac:dyDescent="0.2">
      <c r="A39" s="84" t="s">
        <v>12</v>
      </c>
      <c r="B39" s="85">
        <v>70</v>
      </c>
      <c r="C39" s="90">
        <v>0</v>
      </c>
      <c r="D39" s="91">
        <f t="shared" si="0"/>
        <v>0.1044776119402985</v>
      </c>
      <c r="E39" s="92">
        <f t="shared" si="0"/>
        <v>0</v>
      </c>
    </row>
    <row r="40" spans="1:5" x14ac:dyDescent="0.2">
      <c r="A40" s="84" t="s">
        <v>13</v>
      </c>
      <c r="B40" s="85">
        <v>90</v>
      </c>
      <c r="C40" s="90">
        <v>0</v>
      </c>
      <c r="D40" s="91">
        <f t="shared" si="0"/>
        <v>0.13432835820895522</v>
      </c>
      <c r="E40" s="92">
        <f t="shared" si="0"/>
        <v>0</v>
      </c>
    </row>
    <row r="41" spans="1:5" x14ac:dyDescent="0.2">
      <c r="A41" s="84" t="s">
        <v>14</v>
      </c>
      <c r="B41" s="90">
        <f t="shared" ref="B41:B44" si="1">+B40</f>
        <v>90</v>
      </c>
      <c r="C41" s="90">
        <v>0</v>
      </c>
      <c r="D41" s="91">
        <f t="shared" si="0"/>
        <v>0.13432835820895522</v>
      </c>
      <c r="E41" s="92">
        <f t="shared" si="0"/>
        <v>0</v>
      </c>
    </row>
    <row r="42" spans="1:5" x14ac:dyDescent="0.2">
      <c r="A42" s="84" t="s">
        <v>15</v>
      </c>
      <c r="B42" s="90">
        <f t="shared" si="1"/>
        <v>90</v>
      </c>
      <c r="C42" s="90"/>
      <c r="D42" s="91">
        <f t="shared" si="0"/>
        <v>0.13432835820895522</v>
      </c>
      <c r="E42" s="92">
        <f t="shared" si="0"/>
        <v>0</v>
      </c>
    </row>
    <row r="43" spans="1:5" x14ac:dyDescent="0.2">
      <c r="A43" s="84" t="s">
        <v>16</v>
      </c>
      <c r="B43" s="90">
        <f t="shared" si="1"/>
        <v>90</v>
      </c>
      <c r="C43" s="90"/>
      <c r="D43" s="91">
        <f t="shared" si="0"/>
        <v>0.13432835820895522</v>
      </c>
      <c r="E43" s="92">
        <f t="shared" si="0"/>
        <v>0</v>
      </c>
    </row>
    <row r="44" spans="1:5" ht="13.5" thickBot="1" x14ac:dyDescent="0.25">
      <c r="A44" s="93" t="s">
        <v>17</v>
      </c>
      <c r="B44" s="94">
        <f t="shared" si="1"/>
        <v>90</v>
      </c>
      <c r="C44" s="94"/>
      <c r="D44" s="95">
        <f t="shared" si="0"/>
        <v>0.13432835820895522</v>
      </c>
      <c r="E44" s="96">
        <f t="shared" si="0"/>
        <v>0</v>
      </c>
    </row>
  </sheetData>
  <mergeCells count="2">
    <mergeCell ref="A16:F17"/>
    <mergeCell ref="A31:E31"/>
  </mergeCells>
  <pageMargins left="0.7" right="0.7" top="0.75" bottom="0.75" header="0.3" footer="0.3"/>
  <pageSetup orientation="portrait" r:id="rId2"/>
  <drawing r:id="rId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J42"/>
  <sheetViews>
    <sheetView topLeftCell="A16" workbookViewId="0">
      <selection activeCell="F4" sqref="F4"/>
    </sheetView>
  </sheetViews>
  <sheetFormatPr baseColWidth="10" defaultRowHeight="12.75" x14ac:dyDescent="0.2"/>
  <cols>
    <col min="1" max="1" width="40.28515625" style="97" bestFit="1" customWidth="1"/>
    <col min="2" max="2" width="21.5703125" style="97" bestFit="1" customWidth="1"/>
    <col min="3" max="3" width="14.7109375" style="97" bestFit="1" customWidth="1"/>
    <col min="4" max="4" width="13.7109375" style="97" customWidth="1"/>
    <col min="5" max="5" width="15.140625" style="97" customWidth="1"/>
    <col min="6" max="6" width="13.7109375" style="97" bestFit="1" customWidth="1"/>
    <col min="7" max="7" width="11" style="97" customWidth="1"/>
    <col min="8" max="250" width="11.42578125" style="97"/>
    <col min="251" max="255" width="2.140625" style="97" bestFit="1" customWidth="1"/>
    <col min="256" max="256" width="2.7109375" style="97" bestFit="1" customWidth="1"/>
    <col min="257" max="257" width="40.28515625" style="97" bestFit="1" customWidth="1"/>
    <col min="258" max="258" width="15.7109375" style="97" customWidth="1"/>
    <col min="259" max="259" width="14.7109375" style="97" bestFit="1" customWidth="1"/>
    <col min="260" max="260" width="9.85546875" style="97" bestFit="1" customWidth="1"/>
    <col min="261" max="261" width="15.140625" style="97" customWidth="1"/>
    <col min="262" max="263" width="13.7109375" style="97" bestFit="1" customWidth="1"/>
    <col min="264" max="506" width="11.42578125" style="97"/>
    <col min="507" max="511" width="2.140625" style="97" bestFit="1" customWidth="1"/>
    <col min="512" max="512" width="2.7109375" style="97" bestFit="1" customWidth="1"/>
    <col min="513" max="513" width="40.28515625" style="97" bestFit="1" customWidth="1"/>
    <col min="514" max="514" width="15.7109375" style="97" customWidth="1"/>
    <col min="515" max="515" width="14.7109375" style="97" bestFit="1" customWidth="1"/>
    <col min="516" max="516" width="9.85546875" style="97" bestFit="1" customWidth="1"/>
    <col min="517" max="517" width="15.140625" style="97" customWidth="1"/>
    <col min="518" max="519" width="13.7109375" style="97" bestFit="1" customWidth="1"/>
    <col min="520" max="762" width="11.42578125" style="97"/>
    <col min="763" max="767" width="2.140625" style="97" bestFit="1" customWidth="1"/>
    <col min="768" max="768" width="2.7109375" style="97" bestFit="1" customWidth="1"/>
    <col min="769" max="769" width="40.28515625" style="97" bestFit="1" customWidth="1"/>
    <col min="770" max="770" width="15.7109375" style="97" customWidth="1"/>
    <col min="771" max="771" width="14.7109375" style="97" bestFit="1" customWidth="1"/>
    <col min="772" max="772" width="9.85546875" style="97" bestFit="1" customWidth="1"/>
    <col min="773" max="773" width="15.140625" style="97" customWidth="1"/>
    <col min="774" max="775" width="13.7109375" style="97" bestFit="1" customWidth="1"/>
    <col min="776" max="1018" width="11.42578125" style="97"/>
    <col min="1019" max="1023" width="2.140625" style="97" bestFit="1" customWidth="1"/>
    <col min="1024" max="1024" width="2.7109375" style="97" bestFit="1" customWidth="1"/>
    <col min="1025" max="1025" width="40.28515625" style="97" bestFit="1" customWidth="1"/>
    <col min="1026" max="1026" width="15.7109375" style="97" customWidth="1"/>
    <col min="1027" max="1027" width="14.7109375" style="97" bestFit="1" customWidth="1"/>
    <col min="1028" max="1028" width="9.85546875" style="97" bestFit="1" customWidth="1"/>
    <col min="1029" max="1029" width="15.140625" style="97" customWidth="1"/>
    <col min="1030" max="1031" width="13.7109375" style="97" bestFit="1" customWidth="1"/>
    <col min="1032" max="1274" width="11.42578125" style="97"/>
    <col min="1275" max="1279" width="2.140625" style="97" bestFit="1" customWidth="1"/>
    <col min="1280" max="1280" width="2.7109375" style="97" bestFit="1" customWidth="1"/>
    <col min="1281" max="1281" width="40.28515625" style="97" bestFit="1" customWidth="1"/>
    <col min="1282" max="1282" width="15.7109375" style="97" customWidth="1"/>
    <col min="1283" max="1283" width="14.7109375" style="97" bestFit="1" customWidth="1"/>
    <col min="1284" max="1284" width="9.85546875" style="97" bestFit="1" customWidth="1"/>
    <col min="1285" max="1285" width="15.140625" style="97" customWidth="1"/>
    <col min="1286" max="1287" width="13.7109375" style="97" bestFit="1" customWidth="1"/>
    <col min="1288" max="1530" width="11.42578125" style="97"/>
    <col min="1531" max="1535" width="2.140625" style="97" bestFit="1" customWidth="1"/>
    <col min="1536" max="1536" width="2.7109375" style="97" bestFit="1" customWidth="1"/>
    <col min="1537" max="1537" width="40.28515625" style="97" bestFit="1" customWidth="1"/>
    <col min="1538" max="1538" width="15.7109375" style="97" customWidth="1"/>
    <col min="1539" max="1539" width="14.7109375" style="97" bestFit="1" customWidth="1"/>
    <col min="1540" max="1540" width="9.85546875" style="97" bestFit="1" customWidth="1"/>
    <col min="1541" max="1541" width="15.140625" style="97" customWidth="1"/>
    <col min="1542" max="1543" width="13.7109375" style="97" bestFit="1" customWidth="1"/>
    <col min="1544" max="1786" width="11.42578125" style="97"/>
    <col min="1787" max="1791" width="2.140625" style="97" bestFit="1" customWidth="1"/>
    <col min="1792" max="1792" width="2.7109375" style="97" bestFit="1" customWidth="1"/>
    <col min="1793" max="1793" width="40.28515625" style="97" bestFit="1" customWidth="1"/>
    <col min="1794" max="1794" width="15.7109375" style="97" customWidth="1"/>
    <col min="1795" max="1795" width="14.7109375" style="97" bestFit="1" customWidth="1"/>
    <col min="1796" max="1796" width="9.85546875" style="97" bestFit="1" customWidth="1"/>
    <col min="1797" max="1797" width="15.140625" style="97" customWidth="1"/>
    <col min="1798" max="1799" width="13.7109375" style="97" bestFit="1" customWidth="1"/>
    <col min="1800" max="2042" width="11.42578125" style="97"/>
    <col min="2043" max="2047" width="2.140625" style="97" bestFit="1" customWidth="1"/>
    <col min="2048" max="2048" width="2.7109375" style="97" bestFit="1" customWidth="1"/>
    <col min="2049" max="2049" width="40.28515625" style="97" bestFit="1" customWidth="1"/>
    <col min="2050" max="2050" width="15.7109375" style="97" customWidth="1"/>
    <col min="2051" max="2051" width="14.7109375" style="97" bestFit="1" customWidth="1"/>
    <col min="2052" max="2052" width="9.85546875" style="97" bestFit="1" customWidth="1"/>
    <col min="2053" max="2053" width="15.140625" style="97" customWidth="1"/>
    <col min="2054" max="2055" width="13.7109375" style="97" bestFit="1" customWidth="1"/>
    <col min="2056" max="2298" width="11.42578125" style="97"/>
    <col min="2299" max="2303" width="2.140625" style="97" bestFit="1" customWidth="1"/>
    <col min="2304" max="2304" width="2.7109375" style="97" bestFit="1" customWidth="1"/>
    <col min="2305" max="2305" width="40.28515625" style="97" bestFit="1" customWidth="1"/>
    <col min="2306" max="2306" width="15.7109375" style="97" customWidth="1"/>
    <col min="2307" max="2307" width="14.7109375" style="97" bestFit="1" customWidth="1"/>
    <col min="2308" max="2308" width="9.85546875" style="97" bestFit="1" customWidth="1"/>
    <col min="2309" max="2309" width="15.140625" style="97" customWidth="1"/>
    <col min="2310" max="2311" width="13.7109375" style="97" bestFit="1" customWidth="1"/>
    <col min="2312" max="2554" width="11.42578125" style="97"/>
    <col min="2555" max="2559" width="2.140625" style="97" bestFit="1" customWidth="1"/>
    <col min="2560" max="2560" width="2.7109375" style="97" bestFit="1" customWidth="1"/>
    <col min="2561" max="2561" width="40.28515625" style="97" bestFit="1" customWidth="1"/>
    <col min="2562" max="2562" width="15.7109375" style="97" customWidth="1"/>
    <col min="2563" max="2563" width="14.7109375" style="97" bestFit="1" customWidth="1"/>
    <col min="2564" max="2564" width="9.85546875" style="97" bestFit="1" customWidth="1"/>
    <col min="2565" max="2565" width="15.140625" style="97" customWidth="1"/>
    <col min="2566" max="2567" width="13.7109375" style="97" bestFit="1" customWidth="1"/>
    <col min="2568" max="2810" width="11.42578125" style="97"/>
    <col min="2811" max="2815" width="2.140625" style="97" bestFit="1" customWidth="1"/>
    <col min="2816" max="2816" width="2.7109375" style="97" bestFit="1" customWidth="1"/>
    <col min="2817" max="2817" width="40.28515625" style="97" bestFit="1" customWidth="1"/>
    <col min="2818" max="2818" width="15.7109375" style="97" customWidth="1"/>
    <col min="2819" max="2819" width="14.7109375" style="97" bestFit="1" customWidth="1"/>
    <col min="2820" max="2820" width="9.85546875" style="97" bestFit="1" customWidth="1"/>
    <col min="2821" max="2821" width="15.140625" style="97" customWidth="1"/>
    <col min="2822" max="2823" width="13.7109375" style="97" bestFit="1" customWidth="1"/>
    <col min="2824" max="3066" width="11.42578125" style="97"/>
    <col min="3067" max="3071" width="2.140625" style="97" bestFit="1" customWidth="1"/>
    <col min="3072" max="3072" width="2.7109375" style="97" bestFit="1" customWidth="1"/>
    <col min="3073" max="3073" width="40.28515625" style="97" bestFit="1" customWidth="1"/>
    <col min="3074" max="3074" width="15.7109375" style="97" customWidth="1"/>
    <col min="3075" max="3075" width="14.7109375" style="97" bestFit="1" customWidth="1"/>
    <col min="3076" max="3076" width="9.85546875" style="97" bestFit="1" customWidth="1"/>
    <col min="3077" max="3077" width="15.140625" style="97" customWidth="1"/>
    <col min="3078" max="3079" width="13.7109375" style="97" bestFit="1" customWidth="1"/>
    <col min="3080" max="3322" width="11.42578125" style="97"/>
    <col min="3323" max="3327" width="2.140625" style="97" bestFit="1" customWidth="1"/>
    <col min="3328" max="3328" width="2.7109375" style="97" bestFit="1" customWidth="1"/>
    <col min="3329" max="3329" width="40.28515625" style="97" bestFit="1" customWidth="1"/>
    <col min="3330" max="3330" width="15.7109375" style="97" customWidth="1"/>
    <col min="3331" max="3331" width="14.7109375" style="97" bestFit="1" customWidth="1"/>
    <col min="3332" max="3332" width="9.85546875" style="97" bestFit="1" customWidth="1"/>
    <col min="3333" max="3333" width="15.140625" style="97" customWidth="1"/>
    <col min="3334" max="3335" width="13.7109375" style="97" bestFit="1" customWidth="1"/>
    <col min="3336" max="3578" width="11.42578125" style="97"/>
    <col min="3579" max="3583" width="2.140625" style="97" bestFit="1" customWidth="1"/>
    <col min="3584" max="3584" width="2.7109375" style="97" bestFit="1" customWidth="1"/>
    <col min="3585" max="3585" width="40.28515625" style="97" bestFit="1" customWidth="1"/>
    <col min="3586" max="3586" width="15.7109375" style="97" customWidth="1"/>
    <col min="3587" max="3587" width="14.7109375" style="97" bestFit="1" customWidth="1"/>
    <col min="3588" max="3588" width="9.85546875" style="97" bestFit="1" customWidth="1"/>
    <col min="3589" max="3589" width="15.140625" style="97" customWidth="1"/>
    <col min="3590" max="3591" width="13.7109375" style="97" bestFit="1" customWidth="1"/>
    <col min="3592" max="3834" width="11.42578125" style="97"/>
    <col min="3835" max="3839" width="2.140625" style="97" bestFit="1" customWidth="1"/>
    <col min="3840" max="3840" width="2.7109375" style="97" bestFit="1" customWidth="1"/>
    <col min="3841" max="3841" width="40.28515625" style="97" bestFit="1" customWidth="1"/>
    <col min="3842" max="3842" width="15.7109375" style="97" customWidth="1"/>
    <col min="3843" max="3843" width="14.7109375" style="97" bestFit="1" customWidth="1"/>
    <col min="3844" max="3844" width="9.85546875" style="97" bestFit="1" customWidth="1"/>
    <col min="3845" max="3845" width="15.140625" style="97" customWidth="1"/>
    <col min="3846" max="3847" width="13.7109375" style="97" bestFit="1" customWidth="1"/>
    <col min="3848" max="4090" width="11.42578125" style="97"/>
    <col min="4091" max="4095" width="2.140625" style="97" bestFit="1" customWidth="1"/>
    <col min="4096" max="4096" width="2.7109375" style="97" bestFit="1" customWidth="1"/>
    <col min="4097" max="4097" width="40.28515625" style="97" bestFit="1" customWidth="1"/>
    <col min="4098" max="4098" width="15.7109375" style="97" customWidth="1"/>
    <col min="4099" max="4099" width="14.7109375" style="97" bestFit="1" customWidth="1"/>
    <col min="4100" max="4100" width="9.85546875" style="97" bestFit="1" customWidth="1"/>
    <col min="4101" max="4101" width="15.140625" style="97" customWidth="1"/>
    <col min="4102" max="4103" width="13.7109375" style="97" bestFit="1" customWidth="1"/>
    <col min="4104" max="4346" width="11.42578125" style="97"/>
    <col min="4347" max="4351" width="2.140625" style="97" bestFit="1" customWidth="1"/>
    <col min="4352" max="4352" width="2.7109375" style="97" bestFit="1" customWidth="1"/>
    <col min="4353" max="4353" width="40.28515625" style="97" bestFit="1" customWidth="1"/>
    <col min="4354" max="4354" width="15.7109375" style="97" customWidth="1"/>
    <col min="4355" max="4355" width="14.7109375" style="97" bestFit="1" customWidth="1"/>
    <col min="4356" max="4356" width="9.85546875" style="97" bestFit="1" customWidth="1"/>
    <col min="4357" max="4357" width="15.140625" style="97" customWidth="1"/>
    <col min="4358" max="4359" width="13.7109375" style="97" bestFit="1" customWidth="1"/>
    <col min="4360" max="4602" width="11.42578125" style="97"/>
    <col min="4603" max="4607" width="2.140625" style="97" bestFit="1" customWidth="1"/>
    <col min="4608" max="4608" width="2.7109375" style="97" bestFit="1" customWidth="1"/>
    <col min="4609" max="4609" width="40.28515625" style="97" bestFit="1" customWidth="1"/>
    <col min="4610" max="4610" width="15.7109375" style="97" customWidth="1"/>
    <col min="4611" max="4611" width="14.7109375" style="97" bestFit="1" customWidth="1"/>
    <col min="4612" max="4612" width="9.85546875" style="97" bestFit="1" customWidth="1"/>
    <col min="4613" max="4613" width="15.140625" style="97" customWidth="1"/>
    <col min="4614" max="4615" width="13.7109375" style="97" bestFit="1" customWidth="1"/>
    <col min="4616" max="4858" width="11.42578125" style="97"/>
    <col min="4859" max="4863" width="2.140625" style="97" bestFit="1" customWidth="1"/>
    <col min="4864" max="4864" width="2.7109375" style="97" bestFit="1" customWidth="1"/>
    <col min="4865" max="4865" width="40.28515625" style="97" bestFit="1" customWidth="1"/>
    <col min="4866" max="4866" width="15.7109375" style="97" customWidth="1"/>
    <col min="4867" max="4867" width="14.7109375" style="97" bestFit="1" customWidth="1"/>
    <col min="4868" max="4868" width="9.85546875" style="97" bestFit="1" customWidth="1"/>
    <col min="4869" max="4869" width="15.140625" style="97" customWidth="1"/>
    <col min="4870" max="4871" width="13.7109375" style="97" bestFit="1" customWidth="1"/>
    <col min="4872" max="5114" width="11.42578125" style="97"/>
    <col min="5115" max="5119" width="2.140625" style="97" bestFit="1" customWidth="1"/>
    <col min="5120" max="5120" width="2.7109375" style="97" bestFit="1" customWidth="1"/>
    <col min="5121" max="5121" width="40.28515625" style="97" bestFit="1" customWidth="1"/>
    <col min="5122" max="5122" width="15.7109375" style="97" customWidth="1"/>
    <col min="5123" max="5123" width="14.7109375" style="97" bestFit="1" customWidth="1"/>
    <col min="5124" max="5124" width="9.85546875" style="97" bestFit="1" customWidth="1"/>
    <col min="5125" max="5125" width="15.140625" style="97" customWidth="1"/>
    <col min="5126" max="5127" width="13.7109375" style="97" bestFit="1" customWidth="1"/>
    <col min="5128" max="5370" width="11.42578125" style="97"/>
    <col min="5371" max="5375" width="2.140625" style="97" bestFit="1" customWidth="1"/>
    <col min="5376" max="5376" width="2.7109375" style="97" bestFit="1" customWidth="1"/>
    <col min="5377" max="5377" width="40.28515625" style="97" bestFit="1" customWidth="1"/>
    <col min="5378" max="5378" width="15.7109375" style="97" customWidth="1"/>
    <col min="5379" max="5379" width="14.7109375" style="97" bestFit="1" customWidth="1"/>
    <col min="5380" max="5380" width="9.85546875" style="97" bestFit="1" customWidth="1"/>
    <col min="5381" max="5381" width="15.140625" style="97" customWidth="1"/>
    <col min="5382" max="5383" width="13.7109375" style="97" bestFit="1" customWidth="1"/>
    <col min="5384" max="5626" width="11.42578125" style="97"/>
    <col min="5627" max="5631" width="2.140625" style="97" bestFit="1" customWidth="1"/>
    <col min="5632" max="5632" width="2.7109375" style="97" bestFit="1" customWidth="1"/>
    <col min="5633" max="5633" width="40.28515625" style="97" bestFit="1" customWidth="1"/>
    <col min="5634" max="5634" width="15.7109375" style="97" customWidth="1"/>
    <col min="5635" max="5635" width="14.7109375" style="97" bestFit="1" customWidth="1"/>
    <col min="5636" max="5636" width="9.85546875" style="97" bestFit="1" customWidth="1"/>
    <col min="5637" max="5637" width="15.140625" style="97" customWidth="1"/>
    <col min="5638" max="5639" width="13.7109375" style="97" bestFit="1" customWidth="1"/>
    <col min="5640" max="5882" width="11.42578125" style="97"/>
    <col min="5883" max="5887" width="2.140625" style="97" bestFit="1" customWidth="1"/>
    <col min="5888" max="5888" width="2.7109375" style="97" bestFit="1" customWidth="1"/>
    <col min="5889" max="5889" width="40.28515625" style="97" bestFit="1" customWidth="1"/>
    <col min="5890" max="5890" width="15.7109375" style="97" customWidth="1"/>
    <col min="5891" max="5891" width="14.7109375" style="97" bestFit="1" customWidth="1"/>
    <col min="5892" max="5892" width="9.85546875" style="97" bestFit="1" customWidth="1"/>
    <col min="5893" max="5893" width="15.140625" style="97" customWidth="1"/>
    <col min="5894" max="5895" width="13.7109375" style="97" bestFit="1" customWidth="1"/>
    <col min="5896" max="6138" width="11.42578125" style="97"/>
    <col min="6139" max="6143" width="2.140625" style="97" bestFit="1" customWidth="1"/>
    <col min="6144" max="6144" width="2.7109375" style="97" bestFit="1" customWidth="1"/>
    <col min="6145" max="6145" width="40.28515625" style="97" bestFit="1" customWidth="1"/>
    <col min="6146" max="6146" width="15.7109375" style="97" customWidth="1"/>
    <col min="6147" max="6147" width="14.7109375" style="97" bestFit="1" customWidth="1"/>
    <col min="6148" max="6148" width="9.85546875" style="97" bestFit="1" customWidth="1"/>
    <col min="6149" max="6149" width="15.140625" style="97" customWidth="1"/>
    <col min="6150" max="6151" width="13.7109375" style="97" bestFit="1" customWidth="1"/>
    <col min="6152" max="6394" width="11.42578125" style="97"/>
    <col min="6395" max="6399" width="2.140625" style="97" bestFit="1" customWidth="1"/>
    <col min="6400" max="6400" width="2.7109375" style="97" bestFit="1" customWidth="1"/>
    <col min="6401" max="6401" width="40.28515625" style="97" bestFit="1" customWidth="1"/>
    <col min="6402" max="6402" width="15.7109375" style="97" customWidth="1"/>
    <col min="6403" max="6403" width="14.7109375" style="97" bestFit="1" customWidth="1"/>
    <col min="6404" max="6404" width="9.85546875" style="97" bestFit="1" customWidth="1"/>
    <col min="6405" max="6405" width="15.140625" style="97" customWidth="1"/>
    <col min="6406" max="6407" width="13.7109375" style="97" bestFit="1" customWidth="1"/>
    <col min="6408" max="6650" width="11.42578125" style="97"/>
    <col min="6651" max="6655" width="2.140625" style="97" bestFit="1" customWidth="1"/>
    <col min="6656" max="6656" width="2.7109375" style="97" bestFit="1" customWidth="1"/>
    <col min="6657" max="6657" width="40.28515625" style="97" bestFit="1" customWidth="1"/>
    <col min="6658" max="6658" width="15.7109375" style="97" customWidth="1"/>
    <col min="6659" max="6659" width="14.7109375" style="97" bestFit="1" customWidth="1"/>
    <col min="6660" max="6660" width="9.85546875" style="97" bestFit="1" customWidth="1"/>
    <col min="6661" max="6661" width="15.140625" style="97" customWidth="1"/>
    <col min="6662" max="6663" width="13.7109375" style="97" bestFit="1" customWidth="1"/>
    <col min="6664" max="6906" width="11.42578125" style="97"/>
    <col min="6907" max="6911" width="2.140625" style="97" bestFit="1" customWidth="1"/>
    <col min="6912" max="6912" width="2.7109375" style="97" bestFit="1" customWidth="1"/>
    <col min="6913" max="6913" width="40.28515625" style="97" bestFit="1" customWidth="1"/>
    <col min="6914" max="6914" width="15.7109375" style="97" customWidth="1"/>
    <col min="6915" max="6915" width="14.7109375" style="97" bestFit="1" customWidth="1"/>
    <col min="6916" max="6916" width="9.85546875" style="97" bestFit="1" customWidth="1"/>
    <col min="6917" max="6917" width="15.140625" style="97" customWidth="1"/>
    <col min="6918" max="6919" width="13.7109375" style="97" bestFit="1" customWidth="1"/>
    <col min="6920" max="7162" width="11.42578125" style="97"/>
    <col min="7163" max="7167" width="2.140625" style="97" bestFit="1" customWidth="1"/>
    <col min="7168" max="7168" width="2.7109375" style="97" bestFit="1" customWidth="1"/>
    <col min="7169" max="7169" width="40.28515625" style="97" bestFit="1" customWidth="1"/>
    <col min="7170" max="7170" width="15.7109375" style="97" customWidth="1"/>
    <col min="7171" max="7171" width="14.7109375" style="97" bestFit="1" customWidth="1"/>
    <col min="7172" max="7172" width="9.85546875" style="97" bestFit="1" customWidth="1"/>
    <col min="7173" max="7173" width="15.140625" style="97" customWidth="1"/>
    <col min="7174" max="7175" width="13.7109375" style="97" bestFit="1" customWidth="1"/>
    <col min="7176" max="7418" width="11.42578125" style="97"/>
    <col min="7419" max="7423" width="2.140625" style="97" bestFit="1" customWidth="1"/>
    <col min="7424" max="7424" width="2.7109375" style="97" bestFit="1" customWidth="1"/>
    <col min="7425" max="7425" width="40.28515625" style="97" bestFit="1" customWidth="1"/>
    <col min="7426" max="7426" width="15.7109375" style="97" customWidth="1"/>
    <col min="7427" max="7427" width="14.7109375" style="97" bestFit="1" customWidth="1"/>
    <col min="7428" max="7428" width="9.85546875" style="97" bestFit="1" customWidth="1"/>
    <col min="7429" max="7429" width="15.140625" style="97" customWidth="1"/>
    <col min="7430" max="7431" width="13.7109375" style="97" bestFit="1" customWidth="1"/>
    <col min="7432" max="7674" width="11.42578125" style="97"/>
    <col min="7675" max="7679" width="2.140625" style="97" bestFit="1" customWidth="1"/>
    <col min="7680" max="7680" width="2.7109375" style="97" bestFit="1" customWidth="1"/>
    <col min="7681" max="7681" width="40.28515625" style="97" bestFit="1" customWidth="1"/>
    <col min="7682" max="7682" width="15.7109375" style="97" customWidth="1"/>
    <col min="7683" max="7683" width="14.7109375" style="97" bestFit="1" customWidth="1"/>
    <col min="7684" max="7684" width="9.85546875" style="97" bestFit="1" customWidth="1"/>
    <col min="7685" max="7685" width="15.140625" style="97" customWidth="1"/>
    <col min="7686" max="7687" width="13.7109375" style="97" bestFit="1" customWidth="1"/>
    <col min="7688" max="7930" width="11.42578125" style="97"/>
    <col min="7931" max="7935" width="2.140625" style="97" bestFit="1" customWidth="1"/>
    <col min="7936" max="7936" width="2.7109375" style="97" bestFit="1" customWidth="1"/>
    <col min="7937" max="7937" width="40.28515625" style="97" bestFit="1" customWidth="1"/>
    <col min="7938" max="7938" width="15.7109375" style="97" customWidth="1"/>
    <col min="7939" max="7939" width="14.7109375" style="97" bestFit="1" customWidth="1"/>
    <col min="7940" max="7940" width="9.85546875" style="97" bestFit="1" customWidth="1"/>
    <col min="7941" max="7941" width="15.140625" style="97" customWidth="1"/>
    <col min="7942" max="7943" width="13.7109375" style="97" bestFit="1" customWidth="1"/>
    <col min="7944" max="8186" width="11.42578125" style="97"/>
    <col min="8187" max="8191" width="2.140625" style="97" bestFit="1" customWidth="1"/>
    <col min="8192" max="8192" width="2.7109375" style="97" bestFit="1" customWidth="1"/>
    <col min="8193" max="8193" width="40.28515625" style="97" bestFit="1" customWidth="1"/>
    <col min="8194" max="8194" width="15.7109375" style="97" customWidth="1"/>
    <col min="8195" max="8195" width="14.7109375" style="97" bestFit="1" customWidth="1"/>
    <col min="8196" max="8196" width="9.85546875" style="97" bestFit="1" customWidth="1"/>
    <col min="8197" max="8197" width="15.140625" style="97" customWidth="1"/>
    <col min="8198" max="8199" width="13.7109375" style="97" bestFit="1" customWidth="1"/>
    <col min="8200" max="8442" width="11.42578125" style="97"/>
    <col min="8443" max="8447" width="2.140625" style="97" bestFit="1" customWidth="1"/>
    <col min="8448" max="8448" width="2.7109375" style="97" bestFit="1" customWidth="1"/>
    <col min="8449" max="8449" width="40.28515625" style="97" bestFit="1" customWidth="1"/>
    <col min="8450" max="8450" width="15.7109375" style="97" customWidth="1"/>
    <col min="8451" max="8451" width="14.7109375" style="97" bestFit="1" customWidth="1"/>
    <col min="8452" max="8452" width="9.85546875" style="97" bestFit="1" customWidth="1"/>
    <col min="8453" max="8453" width="15.140625" style="97" customWidth="1"/>
    <col min="8454" max="8455" width="13.7109375" style="97" bestFit="1" customWidth="1"/>
    <col min="8456" max="8698" width="11.42578125" style="97"/>
    <col min="8699" max="8703" width="2.140625" style="97" bestFit="1" customWidth="1"/>
    <col min="8704" max="8704" width="2.7109375" style="97" bestFit="1" customWidth="1"/>
    <col min="8705" max="8705" width="40.28515625" style="97" bestFit="1" customWidth="1"/>
    <col min="8706" max="8706" width="15.7109375" style="97" customWidth="1"/>
    <col min="8707" max="8707" width="14.7109375" style="97" bestFit="1" customWidth="1"/>
    <col min="8708" max="8708" width="9.85546875" style="97" bestFit="1" customWidth="1"/>
    <col min="8709" max="8709" width="15.140625" style="97" customWidth="1"/>
    <col min="8710" max="8711" width="13.7109375" style="97" bestFit="1" customWidth="1"/>
    <col min="8712" max="8954" width="11.42578125" style="97"/>
    <col min="8955" max="8959" width="2.140625" style="97" bestFit="1" customWidth="1"/>
    <col min="8960" max="8960" width="2.7109375" style="97" bestFit="1" customWidth="1"/>
    <col min="8961" max="8961" width="40.28515625" style="97" bestFit="1" customWidth="1"/>
    <col min="8962" max="8962" width="15.7109375" style="97" customWidth="1"/>
    <col min="8963" max="8963" width="14.7109375" style="97" bestFit="1" customWidth="1"/>
    <col min="8964" max="8964" width="9.85546875" style="97" bestFit="1" customWidth="1"/>
    <col min="8965" max="8965" width="15.140625" style="97" customWidth="1"/>
    <col min="8966" max="8967" width="13.7109375" style="97" bestFit="1" customWidth="1"/>
    <col min="8968" max="9210" width="11.42578125" style="97"/>
    <col min="9211" max="9215" width="2.140625" style="97" bestFit="1" customWidth="1"/>
    <col min="9216" max="9216" width="2.7109375" style="97" bestFit="1" customWidth="1"/>
    <col min="9217" max="9217" width="40.28515625" style="97" bestFit="1" customWidth="1"/>
    <col min="9218" max="9218" width="15.7109375" style="97" customWidth="1"/>
    <col min="9219" max="9219" width="14.7109375" style="97" bestFit="1" customWidth="1"/>
    <col min="9220" max="9220" width="9.85546875" style="97" bestFit="1" customWidth="1"/>
    <col min="9221" max="9221" width="15.140625" style="97" customWidth="1"/>
    <col min="9222" max="9223" width="13.7109375" style="97" bestFit="1" customWidth="1"/>
    <col min="9224" max="9466" width="11.42578125" style="97"/>
    <col min="9467" max="9471" width="2.140625" style="97" bestFit="1" customWidth="1"/>
    <col min="9472" max="9472" width="2.7109375" style="97" bestFit="1" customWidth="1"/>
    <col min="9473" max="9473" width="40.28515625" style="97" bestFit="1" customWidth="1"/>
    <col min="9474" max="9474" width="15.7109375" style="97" customWidth="1"/>
    <col min="9475" max="9475" width="14.7109375" style="97" bestFit="1" customWidth="1"/>
    <col min="9476" max="9476" width="9.85546875" style="97" bestFit="1" customWidth="1"/>
    <col min="9477" max="9477" width="15.140625" style="97" customWidth="1"/>
    <col min="9478" max="9479" width="13.7109375" style="97" bestFit="1" customWidth="1"/>
    <col min="9480" max="9722" width="11.42578125" style="97"/>
    <col min="9723" max="9727" width="2.140625" style="97" bestFit="1" customWidth="1"/>
    <col min="9728" max="9728" width="2.7109375" style="97" bestFit="1" customWidth="1"/>
    <col min="9729" max="9729" width="40.28515625" style="97" bestFit="1" customWidth="1"/>
    <col min="9730" max="9730" width="15.7109375" style="97" customWidth="1"/>
    <col min="9731" max="9731" width="14.7109375" style="97" bestFit="1" customWidth="1"/>
    <col min="9732" max="9732" width="9.85546875" style="97" bestFit="1" customWidth="1"/>
    <col min="9733" max="9733" width="15.140625" style="97" customWidth="1"/>
    <col min="9734" max="9735" width="13.7109375" style="97" bestFit="1" customWidth="1"/>
    <col min="9736" max="9978" width="11.42578125" style="97"/>
    <col min="9979" max="9983" width="2.140625" style="97" bestFit="1" customWidth="1"/>
    <col min="9984" max="9984" width="2.7109375" style="97" bestFit="1" customWidth="1"/>
    <col min="9985" max="9985" width="40.28515625" style="97" bestFit="1" customWidth="1"/>
    <col min="9986" max="9986" width="15.7109375" style="97" customWidth="1"/>
    <col min="9987" max="9987" width="14.7109375" style="97" bestFit="1" customWidth="1"/>
    <col min="9988" max="9988" width="9.85546875" style="97" bestFit="1" customWidth="1"/>
    <col min="9989" max="9989" width="15.140625" style="97" customWidth="1"/>
    <col min="9990" max="9991" width="13.7109375" style="97" bestFit="1" customWidth="1"/>
    <col min="9992" max="10234" width="11.42578125" style="97"/>
    <col min="10235" max="10239" width="2.140625" style="97" bestFit="1" customWidth="1"/>
    <col min="10240" max="10240" width="2.7109375" style="97" bestFit="1" customWidth="1"/>
    <col min="10241" max="10241" width="40.28515625" style="97" bestFit="1" customWidth="1"/>
    <col min="10242" max="10242" width="15.7109375" style="97" customWidth="1"/>
    <col min="10243" max="10243" width="14.7109375" style="97" bestFit="1" customWidth="1"/>
    <col min="10244" max="10244" width="9.85546875" style="97" bestFit="1" customWidth="1"/>
    <col min="10245" max="10245" width="15.140625" style="97" customWidth="1"/>
    <col min="10246" max="10247" width="13.7109375" style="97" bestFit="1" customWidth="1"/>
    <col min="10248" max="10490" width="11.42578125" style="97"/>
    <col min="10491" max="10495" width="2.140625" style="97" bestFit="1" customWidth="1"/>
    <col min="10496" max="10496" width="2.7109375" style="97" bestFit="1" customWidth="1"/>
    <col min="10497" max="10497" width="40.28515625" style="97" bestFit="1" customWidth="1"/>
    <col min="10498" max="10498" width="15.7109375" style="97" customWidth="1"/>
    <col min="10499" max="10499" width="14.7109375" style="97" bestFit="1" customWidth="1"/>
    <col min="10500" max="10500" width="9.85546875" style="97" bestFit="1" customWidth="1"/>
    <col min="10501" max="10501" width="15.140625" style="97" customWidth="1"/>
    <col min="10502" max="10503" width="13.7109375" style="97" bestFit="1" customWidth="1"/>
    <col min="10504" max="10746" width="11.42578125" style="97"/>
    <col min="10747" max="10751" width="2.140625" style="97" bestFit="1" customWidth="1"/>
    <col min="10752" max="10752" width="2.7109375" style="97" bestFit="1" customWidth="1"/>
    <col min="10753" max="10753" width="40.28515625" style="97" bestFit="1" customWidth="1"/>
    <col min="10754" max="10754" width="15.7109375" style="97" customWidth="1"/>
    <col min="10755" max="10755" width="14.7109375" style="97" bestFit="1" customWidth="1"/>
    <col min="10756" max="10756" width="9.85546875" style="97" bestFit="1" customWidth="1"/>
    <col min="10757" max="10757" width="15.140625" style="97" customWidth="1"/>
    <col min="10758" max="10759" width="13.7109375" style="97" bestFit="1" customWidth="1"/>
    <col min="10760" max="11002" width="11.42578125" style="97"/>
    <col min="11003" max="11007" width="2.140625" style="97" bestFit="1" customWidth="1"/>
    <col min="11008" max="11008" width="2.7109375" style="97" bestFit="1" customWidth="1"/>
    <col min="11009" max="11009" width="40.28515625" style="97" bestFit="1" customWidth="1"/>
    <col min="11010" max="11010" width="15.7109375" style="97" customWidth="1"/>
    <col min="11011" max="11011" width="14.7109375" style="97" bestFit="1" customWidth="1"/>
    <col min="11012" max="11012" width="9.85546875" style="97" bestFit="1" customWidth="1"/>
    <col min="11013" max="11013" width="15.140625" style="97" customWidth="1"/>
    <col min="11014" max="11015" width="13.7109375" style="97" bestFit="1" customWidth="1"/>
    <col min="11016" max="11258" width="11.42578125" style="97"/>
    <col min="11259" max="11263" width="2.140625" style="97" bestFit="1" customWidth="1"/>
    <col min="11264" max="11264" width="2.7109375" style="97" bestFit="1" customWidth="1"/>
    <col min="11265" max="11265" width="40.28515625" style="97" bestFit="1" customWidth="1"/>
    <col min="11266" max="11266" width="15.7109375" style="97" customWidth="1"/>
    <col min="11267" max="11267" width="14.7109375" style="97" bestFit="1" customWidth="1"/>
    <col min="11268" max="11268" width="9.85546875" style="97" bestFit="1" customWidth="1"/>
    <col min="11269" max="11269" width="15.140625" style="97" customWidth="1"/>
    <col min="11270" max="11271" width="13.7109375" style="97" bestFit="1" customWidth="1"/>
    <col min="11272" max="11514" width="11.42578125" style="97"/>
    <col min="11515" max="11519" width="2.140625" style="97" bestFit="1" customWidth="1"/>
    <col min="11520" max="11520" width="2.7109375" style="97" bestFit="1" customWidth="1"/>
    <col min="11521" max="11521" width="40.28515625" style="97" bestFit="1" customWidth="1"/>
    <col min="11522" max="11522" width="15.7109375" style="97" customWidth="1"/>
    <col min="11523" max="11523" width="14.7109375" style="97" bestFit="1" customWidth="1"/>
    <col min="11524" max="11524" width="9.85546875" style="97" bestFit="1" customWidth="1"/>
    <col min="11525" max="11525" width="15.140625" style="97" customWidth="1"/>
    <col min="11526" max="11527" width="13.7109375" style="97" bestFit="1" customWidth="1"/>
    <col min="11528" max="11770" width="11.42578125" style="97"/>
    <col min="11771" max="11775" width="2.140625" style="97" bestFit="1" customWidth="1"/>
    <col min="11776" max="11776" width="2.7109375" style="97" bestFit="1" customWidth="1"/>
    <col min="11777" max="11777" width="40.28515625" style="97" bestFit="1" customWidth="1"/>
    <col min="11778" max="11778" width="15.7109375" style="97" customWidth="1"/>
    <col min="11779" max="11779" width="14.7109375" style="97" bestFit="1" customWidth="1"/>
    <col min="11780" max="11780" width="9.85546875" style="97" bestFit="1" customWidth="1"/>
    <col min="11781" max="11781" width="15.140625" style="97" customWidth="1"/>
    <col min="11782" max="11783" width="13.7109375" style="97" bestFit="1" customWidth="1"/>
    <col min="11784" max="12026" width="11.42578125" style="97"/>
    <col min="12027" max="12031" width="2.140625" style="97" bestFit="1" customWidth="1"/>
    <col min="12032" max="12032" width="2.7109375" style="97" bestFit="1" customWidth="1"/>
    <col min="12033" max="12033" width="40.28515625" style="97" bestFit="1" customWidth="1"/>
    <col min="12034" max="12034" width="15.7109375" style="97" customWidth="1"/>
    <col min="12035" max="12035" width="14.7109375" style="97" bestFit="1" customWidth="1"/>
    <col min="12036" max="12036" width="9.85546875" style="97" bestFit="1" customWidth="1"/>
    <col min="12037" max="12037" width="15.140625" style="97" customWidth="1"/>
    <col min="12038" max="12039" width="13.7109375" style="97" bestFit="1" customWidth="1"/>
    <col min="12040" max="12282" width="11.42578125" style="97"/>
    <col min="12283" max="12287" width="2.140625" style="97" bestFit="1" customWidth="1"/>
    <col min="12288" max="12288" width="2.7109375" style="97" bestFit="1" customWidth="1"/>
    <col min="12289" max="12289" width="40.28515625" style="97" bestFit="1" customWidth="1"/>
    <col min="12290" max="12290" width="15.7109375" style="97" customWidth="1"/>
    <col min="12291" max="12291" width="14.7109375" style="97" bestFit="1" customWidth="1"/>
    <col min="12292" max="12292" width="9.85546875" style="97" bestFit="1" customWidth="1"/>
    <col min="12293" max="12293" width="15.140625" style="97" customWidth="1"/>
    <col min="12294" max="12295" width="13.7109375" style="97" bestFit="1" customWidth="1"/>
    <col min="12296" max="12538" width="11.42578125" style="97"/>
    <col min="12539" max="12543" width="2.140625" style="97" bestFit="1" customWidth="1"/>
    <col min="12544" max="12544" width="2.7109375" style="97" bestFit="1" customWidth="1"/>
    <col min="12545" max="12545" width="40.28515625" style="97" bestFit="1" customWidth="1"/>
    <col min="12546" max="12546" width="15.7109375" style="97" customWidth="1"/>
    <col min="12547" max="12547" width="14.7109375" style="97" bestFit="1" customWidth="1"/>
    <col min="12548" max="12548" width="9.85546875" style="97" bestFit="1" customWidth="1"/>
    <col min="12549" max="12549" width="15.140625" style="97" customWidth="1"/>
    <col min="12550" max="12551" width="13.7109375" style="97" bestFit="1" customWidth="1"/>
    <col min="12552" max="12794" width="11.42578125" style="97"/>
    <col min="12795" max="12799" width="2.140625" style="97" bestFit="1" customWidth="1"/>
    <col min="12800" max="12800" width="2.7109375" style="97" bestFit="1" customWidth="1"/>
    <col min="12801" max="12801" width="40.28515625" style="97" bestFit="1" customWidth="1"/>
    <col min="12802" max="12802" width="15.7109375" style="97" customWidth="1"/>
    <col min="12803" max="12803" width="14.7109375" style="97" bestFit="1" customWidth="1"/>
    <col min="12804" max="12804" width="9.85546875" style="97" bestFit="1" customWidth="1"/>
    <col min="12805" max="12805" width="15.140625" style="97" customWidth="1"/>
    <col min="12806" max="12807" width="13.7109375" style="97" bestFit="1" customWidth="1"/>
    <col min="12808" max="13050" width="11.42578125" style="97"/>
    <col min="13051" max="13055" width="2.140625" style="97" bestFit="1" customWidth="1"/>
    <col min="13056" max="13056" width="2.7109375" style="97" bestFit="1" customWidth="1"/>
    <col min="13057" max="13057" width="40.28515625" style="97" bestFit="1" customWidth="1"/>
    <col min="13058" max="13058" width="15.7109375" style="97" customWidth="1"/>
    <col min="13059" max="13059" width="14.7109375" style="97" bestFit="1" customWidth="1"/>
    <col min="13060" max="13060" width="9.85546875" style="97" bestFit="1" customWidth="1"/>
    <col min="13061" max="13061" width="15.140625" style="97" customWidth="1"/>
    <col min="13062" max="13063" width="13.7109375" style="97" bestFit="1" customWidth="1"/>
    <col min="13064" max="13306" width="11.42578125" style="97"/>
    <col min="13307" max="13311" width="2.140625" style="97" bestFit="1" customWidth="1"/>
    <col min="13312" max="13312" width="2.7109375" style="97" bestFit="1" customWidth="1"/>
    <col min="13313" max="13313" width="40.28515625" style="97" bestFit="1" customWidth="1"/>
    <col min="13314" max="13314" width="15.7109375" style="97" customWidth="1"/>
    <col min="13315" max="13315" width="14.7109375" style="97" bestFit="1" customWidth="1"/>
    <col min="13316" max="13316" width="9.85546875" style="97" bestFit="1" customWidth="1"/>
    <col min="13317" max="13317" width="15.140625" style="97" customWidth="1"/>
    <col min="13318" max="13319" width="13.7109375" style="97" bestFit="1" customWidth="1"/>
    <col min="13320" max="13562" width="11.42578125" style="97"/>
    <col min="13563" max="13567" width="2.140625" style="97" bestFit="1" customWidth="1"/>
    <col min="13568" max="13568" width="2.7109375" style="97" bestFit="1" customWidth="1"/>
    <col min="13569" max="13569" width="40.28515625" style="97" bestFit="1" customWidth="1"/>
    <col min="13570" max="13570" width="15.7109375" style="97" customWidth="1"/>
    <col min="13571" max="13571" width="14.7109375" style="97" bestFit="1" customWidth="1"/>
    <col min="13572" max="13572" width="9.85546875" style="97" bestFit="1" customWidth="1"/>
    <col min="13573" max="13573" width="15.140625" style="97" customWidth="1"/>
    <col min="13574" max="13575" width="13.7109375" style="97" bestFit="1" customWidth="1"/>
    <col min="13576" max="13818" width="11.42578125" style="97"/>
    <col min="13819" max="13823" width="2.140625" style="97" bestFit="1" customWidth="1"/>
    <col min="13824" max="13824" width="2.7109375" style="97" bestFit="1" customWidth="1"/>
    <col min="13825" max="13825" width="40.28515625" style="97" bestFit="1" customWidth="1"/>
    <col min="13826" max="13826" width="15.7109375" style="97" customWidth="1"/>
    <col min="13827" max="13827" width="14.7109375" style="97" bestFit="1" customWidth="1"/>
    <col min="13828" max="13828" width="9.85546875" style="97" bestFit="1" customWidth="1"/>
    <col min="13829" max="13829" width="15.140625" style="97" customWidth="1"/>
    <col min="13830" max="13831" width="13.7109375" style="97" bestFit="1" customWidth="1"/>
    <col min="13832" max="14074" width="11.42578125" style="97"/>
    <col min="14075" max="14079" width="2.140625" style="97" bestFit="1" customWidth="1"/>
    <col min="14080" max="14080" width="2.7109375" style="97" bestFit="1" customWidth="1"/>
    <col min="14081" max="14081" width="40.28515625" style="97" bestFit="1" customWidth="1"/>
    <col min="14082" max="14082" width="15.7109375" style="97" customWidth="1"/>
    <col min="14083" max="14083" width="14.7109375" style="97" bestFit="1" customWidth="1"/>
    <col min="14084" max="14084" width="9.85546875" style="97" bestFit="1" customWidth="1"/>
    <col min="14085" max="14085" width="15.140625" style="97" customWidth="1"/>
    <col min="14086" max="14087" width="13.7109375" style="97" bestFit="1" customWidth="1"/>
    <col min="14088" max="14330" width="11.42578125" style="97"/>
    <col min="14331" max="14335" width="2.140625" style="97" bestFit="1" customWidth="1"/>
    <col min="14336" max="14336" width="2.7109375" style="97" bestFit="1" customWidth="1"/>
    <col min="14337" max="14337" width="40.28515625" style="97" bestFit="1" customWidth="1"/>
    <col min="14338" max="14338" width="15.7109375" style="97" customWidth="1"/>
    <col min="14339" max="14339" width="14.7109375" style="97" bestFit="1" customWidth="1"/>
    <col min="14340" max="14340" width="9.85546875" style="97" bestFit="1" customWidth="1"/>
    <col min="14341" max="14341" width="15.140625" style="97" customWidth="1"/>
    <col min="14342" max="14343" width="13.7109375" style="97" bestFit="1" customWidth="1"/>
    <col min="14344" max="14586" width="11.42578125" style="97"/>
    <col min="14587" max="14591" width="2.140625" style="97" bestFit="1" customWidth="1"/>
    <col min="14592" max="14592" width="2.7109375" style="97" bestFit="1" customWidth="1"/>
    <col min="14593" max="14593" width="40.28515625" style="97" bestFit="1" customWidth="1"/>
    <col min="14594" max="14594" width="15.7109375" style="97" customWidth="1"/>
    <col min="14595" max="14595" width="14.7109375" style="97" bestFit="1" customWidth="1"/>
    <col min="14596" max="14596" width="9.85546875" style="97" bestFit="1" customWidth="1"/>
    <col min="14597" max="14597" width="15.140625" style="97" customWidth="1"/>
    <col min="14598" max="14599" width="13.7109375" style="97" bestFit="1" customWidth="1"/>
    <col min="14600" max="14842" width="11.42578125" style="97"/>
    <col min="14843" max="14847" width="2.140625" style="97" bestFit="1" customWidth="1"/>
    <col min="14848" max="14848" width="2.7109375" style="97" bestFit="1" customWidth="1"/>
    <col min="14849" max="14849" width="40.28515625" style="97" bestFit="1" customWidth="1"/>
    <col min="14850" max="14850" width="15.7109375" style="97" customWidth="1"/>
    <col min="14851" max="14851" width="14.7109375" style="97" bestFit="1" customWidth="1"/>
    <col min="14852" max="14852" width="9.85546875" style="97" bestFit="1" customWidth="1"/>
    <col min="14853" max="14853" width="15.140625" style="97" customWidth="1"/>
    <col min="14854" max="14855" width="13.7109375" style="97" bestFit="1" customWidth="1"/>
    <col min="14856" max="15098" width="11.42578125" style="97"/>
    <col min="15099" max="15103" width="2.140625" style="97" bestFit="1" customWidth="1"/>
    <col min="15104" max="15104" width="2.7109375" style="97" bestFit="1" customWidth="1"/>
    <col min="15105" max="15105" width="40.28515625" style="97" bestFit="1" customWidth="1"/>
    <col min="15106" max="15106" width="15.7109375" style="97" customWidth="1"/>
    <col min="15107" max="15107" width="14.7109375" style="97" bestFit="1" customWidth="1"/>
    <col min="15108" max="15108" width="9.85546875" style="97" bestFit="1" customWidth="1"/>
    <col min="15109" max="15109" width="15.140625" style="97" customWidth="1"/>
    <col min="15110" max="15111" width="13.7109375" style="97" bestFit="1" customWidth="1"/>
    <col min="15112" max="15354" width="11.42578125" style="97"/>
    <col min="15355" max="15359" width="2.140625" style="97" bestFit="1" customWidth="1"/>
    <col min="15360" max="15360" width="2.7109375" style="97" bestFit="1" customWidth="1"/>
    <col min="15361" max="15361" width="40.28515625" style="97" bestFit="1" customWidth="1"/>
    <col min="15362" max="15362" width="15.7109375" style="97" customWidth="1"/>
    <col min="15363" max="15363" width="14.7109375" style="97" bestFit="1" customWidth="1"/>
    <col min="15364" max="15364" width="9.85546875" style="97" bestFit="1" customWidth="1"/>
    <col min="15365" max="15365" width="15.140625" style="97" customWidth="1"/>
    <col min="15366" max="15367" width="13.7109375" style="97" bestFit="1" customWidth="1"/>
    <col min="15368" max="15610" width="11.42578125" style="97"/>
    <col min="15611" max="15615" width="2.140625" style="97" bestFit="1" customWidth="1"/>
    <col min="15616" max="15616" width="2.7109375" style="97" bestFit="1" customWidth="1"/>
    <col min="15617" max="15617" width="40.28515625" style="97" bestFit="1" customWidth="1"/>
    <col min="15618" max="15618" width="15.7109375" style="97" customWidth="1"/>
    <col min="15619" max="15619" width="14.7109375" style="97" bestFit="1" customWidth="1"/>
    <col min="15620" max="15620" width="9.85546875" style="97" bestFit="1" customWidth="1"/>
    <col min="15621" max="15621" width="15.140625" style="97" customWidth="1"/>
    <col min="15622" max="15623" width="13.7109375" style="97" bestFit="1" customWidth="1"/>
    <col min="15624" max="15866" width="11.42578125" style="97"/>
    <col min="15867" max="15871" width="2.140625" style="97" bestFit="1" customWidth="1"/>
    <col min="15872" max="15872" width="2.7109375" style="97" bestFit="1" customWidth="1"/>
    <col min="15873" max="15873" width="40.28515625" style="97" bestFit="1" customWidth="1"/>
    <col min="15874" max="15874" width="15.7109375" style="97" customWidth="1"/>
    <col min="15875" max="15875" width="14.7109375" style="97" bestFit="1" customWidth="1"/>
    <col min="15876" max="15876" width="9.85546875" style="97" bestFit="1" customWidth="1"/>
    <col min="15877" max="15877" width="15.140625" style="97" customWidth="1"/>
    <col min="15878" max="15879" width="13.7109375" style="97" bestFit="1" customWidth="1"/>
    <col min="15880" max="16122" width="11.42578125" style="97"/>
    <col min="16123" max="16127" width="2.140625" style="97" bestFit="1" customWidth="1"/>
    <col min="16128" max="16128" width="2.7109375" style="97" bestFit="1" customWidth="1"/>
    <col min="16129" max="16129" width="40.28515625" style="97" bestFit="1" customWidth="1"/>
    <col min="16130" max="16130" width="15.7109375" style="97" customWidth="1"/>
    <col min="16131" max="16131" width="14.7109375" style="97" bestFit="1" customWidth="1"/>
    <col min="16132" max="16132" width="9.85546875" style="97" bestFit="1" customWidth="1"/>
    <col min="16133" max="16133" width="15.140625" style="97" customWidth="1"/>
    <col min="16134" max="16135" width="13.7109375" style="97" bestFit="1" customWidth="1"/>
    <col min="16136" max="16384" width="11.42578125" style="97"/>
  </cols>
  <sheetData>
    <row r="1" spans="1:10" ht="49.5" customHeight="1" thickBot="1" x14ac:dyDescent="0.25"/>
    <row r="2" spans="1:10" ht="35.25" customHeight="1" thickBot="1" x14ac:dyDescent="0.25">
      <c r="A2" s="256" t="s">
        <v>88</v>
      </c>
      <c r="B2" s="257"/>
      <c r="C2" s="257"/>
      <c r="D2" s="257"/>
      <c r="E2" s="257"/>
      <c r="F2" s="257"/>
      <c r="G2" s="258"/>
    </row>
    <row r="3" spans="1:10" s="113" customFormat="1" ht="38.25" customHeight="1" x14ac:dyDescent="0.2">
      <c r="A3" s="110" t="s">
        <v>72</v>
      </c>
      <c r="B3" s="111" t="s">
        <v>97</v>
      </c>
      <c r="C3" s="112" t="s">
        <v>98</v>
      </c>
      <c r="D3" s="111" t="s">
        <v>71</v>
      </c>
      <c r="E3" s="111" t="s">
        <v>99</v>
      </c>
      <c r="F3" s="112" t="s">
        <v>100</v>
      </c>
      <c r="G3" s="111" t="s">
        <v>71</v>
      </c>
    </row>
    <row r="4" spans="1:10" x14ac:dyDescent="0.2">
      <c r="A4" s="114" t="s">
        <v>75</v>
      </c>
      <c r="B4" s="115">
        <v>0</v>
      </c>
      <c r="C4" s="116">
        <v>0</v>
      </c>
      <c r="D4" s="106">
        <v>0</v>
      </c>
      <c r="E4" s="105">
        <v>0</v>
      </c>
      <c r="F4" s="105">
        <v>0</v>
      </c>
      <c r="G4" s="106" t="e">
        <f>F4/E4</f>
        <v>#DIV/0!</v>
      </c>
      <c r="H4" s="117"/>
    </row>
    <row r="5" spans="1:10" x14ac:dyDescent="0.2">
      <c r="A5" s="114" t="s">
        <v>76</v>
      </c>
      <c r="B5" s="115">
        <v>0</v>
      </c>
      <c r="C5" s="116">
        <v>0</v>
      </c>
      <c r="D5" s="106">
        <v>0</v>
      </c>
      <c r="E5" s="105">
        <v>0</v>
      </c>
      <c r="F5" s="105">
        <v>0</v>
      </c>
      <c r="G5" s="106" t="e">
        <f>F5/E5</f>
        <v>#DIV/0!</v>
      </c>
      <c r="H5" s="113"/>
    </row>
    <row r="6" spans="1:10" x14ac:dyDescent="0.2">
      <c r="A6" s="114" t="s">
        <v>77</v>
      </c>
      <c r="B6" s="115">
        <v>0</v>
      </c>
      <c r="C6" s="116">
        <v>0</v>
      </c>
      <c r="D6" s="106">
        <v>0</v>
      </c>
      <c r="E6" s="105">
        <v>0</v>
      </c>
      <c r="F6" s="105">
        <v>0</v>
      </c>
      <c r="G6" s="106" t="e">
        <f>F6/E6</f>
        <v>#DIV/0!</v>
      </c>
      <c r="H6" s="113"/>
      <c r="J6" s="118"/>
    </row>
    <row r="7" spans="1:10" x14ac:dyDescent="0.2">
      <c r="A7" s="114" t="s">
        <v>78</v>
      </c>
      <c r="B7" s="115">
        <v>0</v>
      </c>
      <c r="C7" s="105">
        <v>0</v>
      </c>
      <c r="D7" s="106">
        <v>0</v>
      </c>
      <c r="E7" s="105">
        <v>0</v>
      </c>
      <c r="F7" s="105">
        <v>0</v>
      </c>
      <c r="G7" s="106" t="e">
        <f>F7/E7</f>
        <v>#DIV/0!</v>
      </c>
      <c r="H7" s="113"/>
    </row>
    <row r="8" spans="1:10" x14ac:dyDescent="0.2">
      <c r="A8" s="114" t="s">
        <v>79</v>
      </c>
      <c r="B8" s="115">
        <v>0</v>
      </c>
      <c r="C8" s="116">
        <v>0</v>
      </c>
      <c r="D8" s="106">
        <v>0</v>
      </c>
      <c r="E8" s="105">
        <v>0</v>
      </c>
      <c r="F8" s="105">
        <v>0</v>
      </c>
      <c r="G8" s="106">
        <v>0</v>
      </c>
      <c r="H8" s="113"/>
    </row>
    <row r="9" spans="1:10" x14ac:dyDescent="0.2">
      <c r="A9" s="114" t="s">
        <v>80</v>
      </c>
      <c r="B9" s="115">
        <v>0</v>
      </c>
      <c r="C9" s="116">
        <v>0</v>
      </c>
      <c r="D9" s="106">
        <v>0</v>
      </c>
      <c r="E9" s="105">
        <v>0</v>
      </c>
      <c r="F9" s="105">
        <v>0</v>
      </c>
      <c r="G9" s="106">
        <v>0</v>
      </c>
      <c r="H9" s="113"/>
    </row>
    <row r="10" spans="1:10" x14ac:dyDescent="0.2">
      <c r="A10" s="114" t="s">
        <v>81</v>
      </c>
      <c r="B10" s="115">
        <v>0</v>
      </c>
      <c r="C10" s="116">
        <v>0</v>
      </c>
      <c r="D10" s="106">
        <v>0</v>
      </c>
      <c r="E10" s="105">
        <v>0</v>
      </c>
      <c r="F10" s="105">
        <v>0</v>
      </c>
      <c r="G10" s="106">
        <v>0</v>
      </c>
      <c r="H10" s="113"/>
    </row>
    <row r="11" spans="1:10" x14ac:dyDescent="0.2">
      <c r="A11" s="114" t="s">
        <v>82</v>
      </c>
      <c r="B11" s="115">
        <v>0</v>
      </c>
      <c r="C11" s="116">
        <v>0</v>
      </c>
      <c r="D11" s="106">
        <v>0</v>
      </c>
      <c r="E11" s="105">
        <v>0</v>
      </c>
      <c r="F11" s="105">
        <v>0</v>
      </c>
      <c r="G11" s="106" t="e">
        <f t="shared" ref="G11:G16" si="0">F11/E11</f>
        <v>#DIV/0!</v>
      </c>
      <c r="H11" s="113"/>
    </row>
    <row r="12" spans="1:10" ht="25.5" x14ac:dyDescent="0.2">
      <c r="A12" s="114" t="s">
        <v>83</v>
      </c>
      <c r="B12" s="115">
        <v>0</v>
      </c>
      <c r="C12" s="116">
        <v>0</v>
      </c>
      <c r="D12" s="106">
        <v>0</v>
      </c>
      <c r="E12" s="105">
        <v>0</v>
      </c>
      <c r="F12" s="105">
        <v>0</v>
      </c>
      <c r="G12" s="106" t="e">
        <f t="shared" si="0"/>
        <v>#DIV/0!</v>
      </c>
      <c r="H12" s="113"/>
    </row>
    <row r="13" spans="1:10" x14ac:dyDescent="0.2">
      <c r="A13" s="114" t="s">
        <v>84</v>
      </c>
      <c r="B13" s="115">
        <v>0</v>
      </c>
      <c r="C13" s="116">
        <v>0</v>
      </c>
      <c r="D13" s="106">
        <v>0</v>
      </c>
      <c r="E13" s="105">
        <v>0</v>
      </c>
      <c r="F13" s="105">
        <v>0</v>
      </c>
      <c r="G13" s="106" t="e">
        <f t="shared" si="0"/>
        <v>#DIV/0!</v>
      </c>
      <c r="H13" s="113"/>
    </row>
    <row r="14" spans="1:10" x14ac:dyDescent="0.2">
      <c r="A14" s="114" t="s">
        <v>85</v>
      </c>
      <c r="B14" s="115">
        <v>0</v>
      </c>
      <c r="C14" s="116">
        <v>0</v>
      </c>
      <c r="D14" s="106">
        <v>0</v>
      </c>
      <c r="E14" s="105">
        <v>0</v>
      </c>
      <c r="F14" s="105">
        <v>0</v>
      </c>
      <c r="G14" s="106" t="e">
        <f t="shared" si="0"/>
        <v>#DIV/0!</v>
      </c>
      <c r="H14" s="113"/>
    </row>
    <row r="15" spans="1:10" x14ac:dyDescent="0.2">
      <c r="A15" s="114" t="s">
        <v>86</v>
      </c>
      <c r="B15" s="115">
        <v>0</v>
      </c>
      <c r="C15" s="116">
        <v>0</v>
      </c>
      <c r="D15" s="106">
        <v>0</v>
      </c>
      <c r="E15" s="105">
        <v>0</v>
      </c>
      <c r="F15" s="105">
        <v>0</v>
      </c>
      <c r="G15" s="106" t="e">
        <f t="shared" si="0"/>
        <v>#DIV/0!</v>
      </c>
      <c r="H15" s="113"/>
    </row>
    <row r="16" spans="1:10" ht="13.5" thickBot="1" x14ac:dyDescent="0.25">
      <c r="A16" s="119" t="s">
        <v>87</v>
      </c>
      <c r="B16" s="120">
        <f>SUM(B4:B15)</f>
        <v>0</v>
      </c>
      <c r="C16" s="121">
        <f>SUM(C4:C15)</f>
        <v>0</v>
      </c>
      <c r="D16" s="122" t="e">
        <f>C16/B16</f>
        <v>#DIV/0!</v>
      </c>
      <c r="E16" s="123">
        <f>SUM(E4:E15)</f>
        <v>0</v>
      </c>
      <c r="F16" s="123">
        <f>SUM(F4:F15)</f>
        <v>0</v>
      </c>
      <c r="G16" s="124" t="e">
        <f t="shared" si="0"/>
        <v>#DIV/0!</v>
      </c>
      <c r="H16" s="113"/>
    </row>
    <row r="17" spans="1:8" x14ac:dyDescent="0.2">
      <c r="B17" s="118"/>
      <c r="C17" s="118"/>
      <c r="H17" s="113"/>
    </row>
    <row r="18" spans="1:8" ht="13.5" thickBot="1" x14ac:dyDescent="0.25"/>
    <row r="19" spans="1:8" ht="39.75" customHeight="1" thickBot="1" x14ac:dyDescent="0.25">
      <c r="A19" s="294" t="s">
        <v>65</v>
      </c>
      <c r="B19" s="295"/>
      <c r="C19" s="296"/>
    </row>
    <row r="20" spans="1:8" ht="12.75" customHeight="1" x14ac:dyDescent="0.2">
      <c r="A20" s="125" t="s">
        <v>66</v>
      </c>
      <c r="B20" s="126" t="s">
        <v>67</v>
      </c>
      <c r="C20" s="127" t="s">
        <v>68</v>
      </c>
    </row>
    <row r="21" spans="1:8" x14ac:dyDescent="0.2">
      <c r="A21" s="99" t="s">
        <v>69</v>
      </c>
      <c r="B21" s="100">
        <v>0</v>
      </c>
      <c r="C21" s="101">
        <v>0</v>
      </c>
      <c r="E21" s="98"/>
    </row>
    <row r="22" spans="1:8" x14ac:dyDescent="0.2">
      <c r="A22" s="99" t="s">
        <v>70</v>
      </c>
      <c r="B22" s="100">
        <v>0</v>
      </c>
      <c r="C22" s="101">
        <v>0</v>
      </c>
    </row>
    <row r="23" spans="1:8" ht="13.5" thickBot="1" x14ac:dyDescent="0.25">
      <c r="A23" s="102" t="s">
        <v>71</v>
      </c>
      <c r="B23" s="103" t="e">
        <f>+B22/B21</f>
        <v>#DIV/0!</v>
      </c>
      <c r="C23" s="104" t="e">
        <f>+C22/C21</f>
        <v>#DIV/0!</v>
      </c>
    </row>
    <row r="27" spans="1:8" ht="13.5" thickBot="1" x14ac:dyDescent="0.25"/>
    <row r="28" spans="1:8" ht="36" customHeight="1" thickBot="1" x14ac:dyDescent="0.25">
      <c r="A28" s="259" t="s">
        <v>65</v>
      </c>
      <c r="B28" s="297"/>
      <c r="C28" s="297"/>
      <c r="D28" s="260"/>
    </row>
    <row r="29" spans="1:8" ht="40.5" customHeight="1" x14ac:dyDescent="0.2">
      <c r="A29" s="128" t="s">
        <v>72</v>
      </c>
      <c r="B29" s="129" t="s">
        <v>73</v>
      </c>
      <c r="C29" s="130" t="s">
        <v>74</v>
      </c>
      <c r="D29" s="131" t="s">
        <v>71</v>
      </c>
    </row>
    <row r="30" spans="1:8" x14ac:dyDescent="0.2">
      <c r="A30" s="132" t="s">
        <v>75</v>
      </c>
      <c r="B30" s="133">
        <v>0</v>
      </c>
      <c r="C30" s="133">
        <v>0</v>
      </c>
      <c r="D30" s="134">
        <v>0</v>
      </c>
    </row>
    <row r="31" spans="1:8" x14ac:dyDescent="0.2">
      <c r="A31" s="132" t="s">
        <v>76</v>
      </c>
      <c r="B31" s="133">
        <v>0</v>
      </c>
      <c r="C31" s="133">
        <v>0</v>
      </c>
      <c r="D31" s="134">
        <v>0</v>
      </c>
    </row>
    <row r="32" spans="1:8" x14ac:dyDescent="0.2">
      <c r="A32" s="132" t="s">
        <v>77</v>
      </c>
      <c r="B32" s="133">
        <v>0</v>
      </c>
      <c r="C32" s="133">
        <v>0</v>
      </c>
      <c r="D32" s="134">
        <v>0</v>
      </c>
    </row>
    <row r="33" spans="1:4" x14ac:dyDescent="0.2">
      <c r="A33" s="132" t="s">
        <v>78</v>
      </c>
      <c r="B33" s="133">
        <v>0</v>
      </c>
      <c r="C33" s="133">
        <v>0</v>
      </c>
      <c r="D33" s="134">
        <v>0</v>
      </c>
    </row>
    <row r="34" spans="1:4" x14ac:dyDescent="0.2">
      <c r="A34" s="132" t="s">
        <v>79</v>
      </c>
      <c r="B34" s="133">
        <v>0</v>
      </c>
      <c r="C34" s="133">
        <v>0</v>
      </c>
      <c r="D34" s="134">
        <v>0</v>
      </c>
    </row>
    <row r="35" spans="1:4" x14ac:dyDescent="0.2">
      <c r="A35" s="132" t="s">
        <v>80</v>
      </c>
      <c r="B35" s="133">
        <v>0</v>
      </c>
      <c r="C35" s="133">
        <v>0</v>
      </c>
      <c r="D35" s="134">
        <v>0</v>
      </c>
    </row>
    <row r="36" spans="1:4" x14ac:dyDescent="0.2">
      <c r="A36" s="132" t="s">
        <v>81</v>
      </c>
      <c r="B36" s="133">
        <v>0</v>
      </c>
      <c r="C36" s="133">
        <v>0</v>
      </c>
      <c r="D36" s="134">
        <v>0</v>
      </c>
    </row>
    <row r="37" spans="1:4" x14ac:dyDescent="0.2">
      <c r="A37" s="132" t="s">
        <v>82</v>
      </c>
      <c r="B37" s="133">
        <v>0</v>
      </c>
      <c r="C37" s="133">
        <v>0</v>
      </c>
      <c r="D37" s="134">
        <v>0</v>
      </c>
    </row>
    <row r="38" spans="1:4" ht="25.5" x14ac:dyDescent="0.2">
      <c r="A38" s="132" t="s">
        <v>83</v>
      </c>
      <c r="B38" s="133">
        <v>0</v>
      </c>
      <c r="C38" s="133">
        <v>0</v>
      </c>
      <c r="D38" s="134">
        <v>0</v>
      </c>
    </row>
    <row r="39" spans="1:4" x14ac:dyDescent="0.2">
      <c r="A39" s="132" t="s">
        <v>84</v>
      </c>
      <c r="B39" s="133">
        <v>0</v>
      </c>
      <c r="C39" s="133">
        <v>0</v>
      </c>
      <c r="D39" s="134">
        <v>0</v>
      </c>
    </row>
    <row r="40" spans="1:4" x14ac:dyDescent="0.2">
      <c r="A40" s="132" t="s">
        <v>85</v>
      </c>
      <c r="B40" s="133">
        <v>0</v>
      </c>
      <c r="C40" s="133">
        <v>0</v>
      </c>
      <c r="D40" s="134">
        <v>0</v>
      </c>
    </row>
    <row r="41" spans="1:4" x14ac:dyDescent="0.2">
      <c r="A41" s="132" t="s">
        <v>86</v>
      </c>
      <c r="B41" s="133">
        <v>0</v>
      </c>
      <c r="C41" s="133">
        <v>0</v>
      </c>
      <c r="D41" s="134">
        <v>0</v>
      </c>
    </row>
    <row r="42" spans="1:4" ht="13.5" thickBot="1" x14ac:dyDescent="0.25">
      <c r="A42" s="107" t="s">
        <v>87</v>
      </c>
      <c r="B42" s="108">
        <v>0</v>
      </c>
      <c r="C42" s="108">
        <v>0</v>
      </c>
      <c r="D42" s="109">
        <v>0</v>
      </c>
    </row>
  </sheetData>
  <mergeCells count="3">
    <mergeCell ref="A2:G2"/>
    <mergeCell ref="A19:C19"/>
    <mergeCell ref="A28:D28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FF0000"/>
    <pageSetUpPr fitToPage="1"/>
  </sheetPr>
  <dimension ref="A1:F14"/>
  <sheetViews>
    <sheetView workbookViewId="0">
      <selection activeCell="B6" sqref="B6"/>
    </sheetView>
  </sheetViews>
  <sheetFormatPr baseColWidth="10" defaultRowHeight="12.75" x14ac:dyDescent="0.2"/>
  <cols>
    <col min="1" max="1" width="40.28515625" style="97" bestFit="1" customWidth="1"/>
    <col min="2" max="3" width="27.7109375" style="97" bestFit="1" customWidth="1"/>
    <col min="4" max="4" width="13.7109375" style="97" customWidth="1"/>
    <col min="5" max="5" width="11.42578125" style="97"/>
    <col min="6" max="6" width="15.85546875" style="97" customWidth="1"/>
    <col min="7" max="247" width="11.42578125" style="97"/>
    <col min="248" max="252" width="2.140625" style="97" bestFit="1" customWidth="1"/>
    <col min="253" max="253" width="2.7109375" style="97" bestFit="1" customWidth="1"/>
    <col min="254" max="254" width="40.28515625" style="97" bestFit="1" customWidth="1"/>
    <col min="255" max="255" width="15.7109375" style="97" customWidth="1"/>
    <col min="256" max="256" width="14.7109375" style="97" bestFit="1" customWidth="1"/>
    <col min="257" max="257" width="9.85546875" style="97" bestFit="1" customWidth="1"/>
    <col min="258" max="258" width="15.140625" style="97" customWidth="1"/>
    <col min="259" max="260" width="13.7109375" style="97" bestFit="1" customWidth="1"/>
    <col min="261" max="503" width="11.42578125" style="97"/>
    <col min="504" max="508" width="2.140625" style="97" bestFit="1" customWidth="1"/>
    <col min="509" max="509" width="2.7109375" style="97" bestFit="1" customWidth="1"/>
    <col min="510" max="510" width="40.28515625" style="97" bestFit="1" customWidth="1"/>
    <col min="511" max="511" width="15.7109375" style="97" customWidth="1"/>
    <col min="512" max="512" width="14.7109375" style="97" bestFit="1" customWidth="1"/>
    <col min="513" max="513" width="9.85546875" style="97" bestFit="1" customWidth="1"/>
    <col min="514" max="514" width="15.140625" style="97" customWidth="1"/>
    <col min="515" max="516" width="13.7109375" style="97" bestFit="1" customWidth="1"/>
    <col min="517" max="759" width="11.42578125" style="97"/>
    <col min="760" max="764" width="2.140625" style="97" bestFit="1" customWidth="1"/>
    <col min="765" max="765" width="2.7109375" style="97" bestFit="1" customWidth="1"/>
    <col min="766" max="766" width="40.28515625" style="97" bestFit="1" customWidth="1"/>
    <col min="767" max="767" width="15.7109375" style="97" customWidth="1"/>
    <col min="768" max="768" width="14.7109375" style="97" bestFit="1" customWidth="1"/>
    <col min="769" max="769" width="9.85546875" style="97" bestFit="1" customWidth="1"/>
    <col min="770" max="770" width="15.140625" style="97" customWidth="1"/>
    <col min="771" max="772" width="13.7109375" style="97" bestFit="1" customWidth="1"/>
    <col min="773" max="1015" width="11.42578125" style="97"/>
    <col min="1016" max="1020" width="2.140625" style="97" bestFit="1" customWidth="1"/>
    <col min="1021" max="1021" width="2.7109375" style="97" bestFit="1" customWidth="1"/>
    <col min="1022" max="1022" width="40.28515625" style="97" bestFit="1" customWidth="1"/>
    <col min="1023" max="1023" width="15.7109375" style="97" customWidth="1"/>
    <col min="1024" max="1024" width="14.7109375" style="97" bestFit="1" customWidth="1"/>
    <col min="1025" max="1025" width="9.85546875" style="97" bestFit="1" customWidth="1"/>
    <col min="1026" max="1026" width="15.140625" style="97" customWidth="1"/>
    <col min="1027" max="1028" width="13.7109375" style="97" bestFit="1" customWidth="1"/>
    <col min="1029" max="1271" width="11.42578125" style="97"/>
    <col min="1272" max="1276" width="2.140625" style="97" bestFit="1" customWidth="1"/>
    <col min="1277" max="1277" width="2.7109375" style="97" bestFit="1" customWidth="1"/>
    <col min="1278" max="1278" width="40.28515625" style="97" bestFit="1" customWidth="1"/>
    <col min="1279" max="1279" width="15.7109375" style="97" customWidth="1"/>
    <col min="1280" max="1280" width="14.7109375" style="97" bestFit="1" customWidth="1"/>
    <col min="1281" max="1281" width="9.85546875" style="97" bestFit="1" customWidth="1"/>
    <col min="1282" max="1282" width="15.140625" style="97" customWidth="1"/>
    <col min="1283" max="1284" width="13.7109375" style="97" bestFit="1" customWidth="1"/>
    <col min="1285" max="1527" width="11.42578125" style="97"/>
    <col min="1528" max="1532" width="2.140625" style="97" bestFit="1" customWidth="1"/>
    <col min="1533" max="1533" width="2.7109375" style="97" bestFit="1" customWidth="1"/>
    <col min="1534" max="1534" width="40.28515625" style="97" bestFit="1" customWidth="1"/>
    <col min="1535" max="1535" width="15.7109375" style="97" customWidth="1"/>
    <col min="1536" max="1536" width="14.7109375" style="97" bestFit="1" customWidth="1"/>
    <col min="1537" max="1537" width="9.85546875" style="97" bestFit="1" customWidth="1"/>
    <col min="1538" max="1538" width="15.140625" style="97" customWidth="1"/>
    <col min="1539" max="1540" width="13.7109375" style="97" bestFit="1" customWidth="1"/>
    <col min="1541" max="1783" width="11.42578125" style="97"/>
    <col min="1784" max="1788" width="2.140625" style="97" bestFit="1" customWidth="1"/>
    <col min="1789" max="1789" width="2.7109375" style="97" bestFit="1" customWidth="1"/>
    <col min="1790" max="1790" width="40.28515625" style="97" bestFit="1" customWidth="1"/>
    <col min="1791" max="1791" width="15.7109375" style="97" customWidth="1"/>
    <col min="1792" max="1792" width="14.7109375" style="97" bestFit="1" customWidth="1"/>
    <col min="1793" max="1793" width="9.85546875" style="97" bestFit="1" customWidth="1"/>
    <col min="1794" max="1794" width="15.140625" style="97" customWidth="1"/>
    <col min="1795" max="1796" width="13.7109375" style="97" bestFit="1" customWidth="1"/>
    <col min="1797" max="2039" width="11.42578125" style="97"/>
    <col min="2040" max="2044" width="2.140625" style="97" bestFit="1" customWidth="1"/>
    <col min="2045" max="2045" width="2.7109375" style="97" bestFit="1" customWidth="1"/>
    <col min="2046" max="2046" width="40.28515625" style="97" bestFit="1" customWidth="1"/>
    <col min="2047" max="2047" width="15.7109375" style="97" customWidth="1"/>
    <col min="2048" max="2048" width="14.7109375" style="97" bestFit="1" customWidth="1"/>
    <col min="2049" max="2049" width="9.85546875" style="97" bestFit="1" customWidth="1"/>
    <col min="2050" max="2050" width="15.140625" style="97" customWidth="1"/>
    <col min="2051" max="2052" width="13.7109375" style="97" bestFit="1" customWidth="1"/>
    <col min="2053" max="2295" width="11.42578125" style="97"/>
    <col min="2296" max="2300" width="2.140625" style="97" bestFit="1" customWidth="1"/>
    <col min="2301" max="2301" width="2.7109375" style="97" bestFit="1" customWidth="1"/>
    <col min="2302" max="2302" width="40.28515625" style="97" bestFit="1" customWidth="1"/>
    <col min="2303" max="2303" width="15.7109375" style="97" customWidth="1"/>
    <col min="2304" max="2304" width="14.7109375" style="97" bestFit="1" customWidth="1"/>
    <col min="2305" max="2305" width="9.85546875" style="97" bestFit="1" customWidth="1"/>
    <col min="2306" max="2306" width="15.140625" style="97" customWidth="1"/>
    <col min="2307" max="2308" width="13.7109375" style="97" bestFit="1" customWidth="1"/>
    <col min="2309" max="2551" width="11.42578125" style="97"/>
    <col min="2552" max="2556" width="2.140625" style="97" bestFit="1" customWidth="1"/>
    <col min="2557" max="2557" width="2.7109375" style="97" bestFit="1" customWidth="1"/>
    <col min="2558" max="2558" width="40.28515625" style="97" bestFit="1" customWidth="1"/>
    <col min="2559" max="2559" width="15.7109375" style="97" customWidth="1"/>
    <col min="2560" max="2560" width="14.7109375" style="97" bestFit="1" customWidth="1"/>
    <col min="2561" max="2561" width="9.85546875" style="97" bestFit="1" customWidth="1"/>
    <col min="2562" max="2562" width="15.140625" style="97" customWidth="1"/>
    <col min="2563" max="2564" width="13.7109375" style="97" bestFit="1" customWidth="1"/>
    <col min="2565" max="2807" width="11.42578125" style="97"/>
    <col min="2808" max="2812" width="2.140625" style="97" bestFit="1" customWidth="1"/>
    <col min="2813" max="2813" width="2.7109375" style="97" bestFit="1" customWidth="1"/>
    <col min="2814" max="2814" width="40.28515625" style="97" bestFit="1" customWidth="1"/>
    <col min="2815" max="2815" width="15.7109375" style="97" customWidth="1"/>
    <col min="2816" max="2816" width="14.7109375" style="97" bestFit="1" customWidth="1"/>
    <col min="2817" max="2817" width="9.85546875" style="97" bestFit="1" customWidth="1"/>
    <col min="2818" max="2818" width="15.140625" style="97" customWidth="1"/>
    <col min="2819" max="2820" width="13.7109375" style="97" bestFit="1" customWidth="1"/>
    <col min="2821" max="3063" width="11.42578125" style="97"/>
    <col min="3064" max="3068" width="2.140625" style="97" bestFit="1" customWidth="1"/>
    <col min="3069" max="3069" width="2.7109375" style="97" bestFit="1" customWidth="1"/>
    <col min="3070" max="3070" width="40.28515625" style="97" bestFit="1" customWidth="1"/>
    <col min="3071" max="3071" width="15.7109375" style="97" customWidth="1"/>
    <col min="3072" max="3072" width="14.7109375" style="97" bestFit="1" customWidth="1"/>
    <col min="3073" max="3073" width="9.85546875" style="97" bestFit="1" customWidth="1"/>
    <col min="3074" max="3074" width="15.140625" style="97" customWidth="1"/>
    <col min="3075" max="3076" width="13.7109375" style="97" bestFit="1" customWidth="1"/>
    <col min="3077" max="3319" width="11.42578125" style="97"/>
    <col min="3320" max="3324" width="2.140625" style="97" bestFit="1" customWidth="1"/>
    <col min="3325" max="3325" width="2.7109375" style="97" bestFit="1" customWidth="1"/>
    <col min="3326" max="3326" width="40.28515625" style="97" bestFit="1" customWidth="1"/>
    <col min="3327" max="3327" width="15.7109375" style="97" customWidth="1"/>
    <col min="3328" max="3328" width="14.7109375" style="97" bestFit="1" customWidth="1"/>
    <col min="3329" max="3329" width="9.85546875" style="97" bestFit="1" customWidth="1"/>
    <col min="3330" max="3330" width="15.140625" style="97" customWidth="1"/>
    <col min="3331" max="3332" width="13.7109375" style="97" bestFit="1" customWidth="1"/>
    <col min="3333" max="3575" width="11.42578125" style="97"/>
    <col min="3576" max="3580" width="2.140625" style="97" bestFit="1" customWidth="1"/>
    <col min="3581" max="3581" width="2.7109375" style="97" bestFit="1" customWidth="1"/>
    <col min="3582" max="3582" width="40.28515625" style="97" bestFit="1" customWidth="1"/>
    <col min="3583" max="3583" width="15.7109375" style="97" customWidth="1"/>
    <col min="3584" max="3584" width="14.7109375" style="97" bestFit="1" customWidth="1"/>
    <col min="3585" max="3585" width="9.85546875" style="97" bestFit="1" customWidth="1"/>
    <col min="3586" max="3586" width="15.140625" style="97" customWidth="1"/>
    <col min="3587" max="3588" width="13.7109375" style="97" bestFit="1" customWidth="1"/>
    <col min="3589" max="3831" width="11.42578125" style="97"/>
    <col min="3832" max="3836" width="2.140625" style="97" bestFit="1" customWidth="1"/>
    <col min="3837" max="3837" width="2.7109375" style="97" bestFit="1" customWidth="1"/>
    <col min="3838" max="3838" width="40.28515625" style="97" bestFit="1" customWidth="1"/>
    <col min="3839" max="3839" width="15.7109375" style="97" customWidth="1"/>
    <col min="3840" max="3840" width="14.7109375" style="97" bestFit="1" customWidth="1"/>
    <col min="3841" max="3841" width="9.85546875" style="97" bestFit="1" customWidth="1"/>
    <col min="3842" max="3842" width="15.140625" style="97" customWidth="1"/>
    <col min="3843" max="3844" width="13.7109375" style="97" bestFit="1" customWidth="1"/>
    <col min="3845" max="4087" width="11.42578125" style="97"/>
    <col min="4088" max="4092" width="2.140625" style="97" bestFit="1" customWidth="1"/>
    <col min="4093" max="4093" width="2.7109375" style="97" bestFit="1" customWidth="1"/>
    <col min="4094" max="4094" width="40.28515625" style="97" bestFit="1" customWidth="1"/>
    <col min="4095" max="4095" width="15.7109375" style="97" customWidth="1"/>
    <col min="4096" max="4096" width="14.7109375" style="97" bestFit="1" customWidth="1"/>
    <col min="4097" max="4097" width="9.85546875" style="97" bestFit="1" customWidth="1"/>
    <col min="4098" max="4098" width="15.140625" style="97" customWidth="1"/>
    <col min="4099" max="4100" width="13.7109375" style="97" bestFit="1" customWidth="1"/>
    <col min="4101" max="4343" width="11.42578125" style="97"/>
    <col min="4344" max="4348" width="2.140625" style="97" bestFit="1" customWidth="1"/>
    <col min="4349" max="4349" width="2.7109375" style="97" bestFit="1" customWidth="1"/>
    <col min="4350" max="4350" width="40.28515625" style="97" bestFit="1" customWidth="1"/>
    <col min="4351" max="4351" width="15.7109375" style="97" customWidth="1"/>
    <col min="4352" max="4352" width="14.7109375" style="97" bestFit="1" customWidth="1"/>
    <col min="4353" max="4353" width="9.85546875" style="97" bestFit="1" customWidth="1"/>
    <col min="4354" max="4354" width="15.140625" style="97" customWidth="1"/>
    <col min="4355" max="4356" width="13.7109375" style="97" bestFit="1" customWidth="1"/>
    <col min="4357" max="4599" width="11.42578125" style="97"/>
    <col min="4600" max="4604" width="2.140625" style="97" bestFit="1" customWidth="1"/>
    <col min="4605" max="4605" width="2.7109375" style="97" bestFit="1" customWidth="1"/>
    <col min="4606" max="4606" width="40.28515625" style="97" bestFit="1" customWidth="1"/>
    <col min="4607" max="4607" width="15.7109375" style="97" customWidth="1"/>
    <col min="4608" max="4608" width="14.7109375" style="97" bestFit="1" customWidth="1"/>
    <col min="4609" max="4609" width="9.85546875" style="97" bestFit="1" customWidth="1"/>
    <col min="4610" max="4610" width="15.140625" style="97" customWidth="1"/>
    <col min="4611" max="4612" width="13.7109375" style="97" bestFit="1" customWidth="1"/>
    <col min="4613" max="4855" width="11.42578125" style="97"/>
    <col min="4856" max="4860" width="2.140625" style="97" bestFit="1" customWidth="1"/>
    <col min="4861" max="4861" width="2.7109375" style="97" bestFit="1" customWidth="1"/>
    <col min="4862" max="4862" width="40.28515625" style="97" bestFit="1" customWidth="1"/>
    <col min="4863" max="4863" width="15.7109375" style="97" customWidth="1"/>
    <col min="4864" max="4864" width="14.7109375" style="97" bestFit="1" customWidth="1"/>
    <col min="4865" max="4865" width="9.85546875" style="97" bestFit="1" customWidth="1"/>
    <col min="4866" max="4866" width="15.140625" style="97" customWidth="1"/>
    <col min="4867" max="4868" width="13.7109375" style="97" bestFit="1" customWidth="1"/>
    <col min="4869" max="5111" width="11.42578125" style="97"/>
    <col min="5112" max="5116" width="2.140625" style="97" bestFit="1" customWidth="1"/>
    <col min="5117" max="5117" width="2.7109375" style="97" bestFit="1" customWidth="1"/>
    <col min="5118" max="5118" width="40.28515625" style="97" bestFit="1" customWidth="1"/>
    <col min="5119" max="5119" width="15.7109375" style="97" customWidth="1"/>
    <col min="5120" max="5120" width="14.7109375" style="97" bestFit="1" customWidth="1"/>
    <col min="5121" max="5121" width="9.85546875" style="97" bestFit="1" customWidth="1"/>
    <col min="5122" max="5122" width="15.140625" style="97" customWidth="1"/>
    <col min="5123" max="5124" width="13.7109375" style="97" bestFit="1" customWidth="1"/>
    <col min="5125" max="5367" width="11.42578125" style="97"/>
    <col min="5368" max="5372" width="2.140625" style="97" bestFit="1" customWidth="1"/>
    <col min="5373" max="5373" width="2.7109375" style="97" bestFit="1" customWidth="1"/>
    <col min="5374" max="5374" width="40.28515625" style="97" bestFit="1" customWidth="1"/>
    <col min="5375" max="5375" width="15.7109375" style="97" customWidth="1"/>
    <col min="5376" max="5376" width="14.7109375" style="97" bestFit="1" customWidth="1"/>
    <col min="5377" max="5377" width="9.85546875" style="97" bestFit="1" customWidth="1"/>
    <col min="5378" max="5378" width="15.140625" style="97" customWidth="1"/>
    <col min="5379" max="5380" width="13.7109375" style="97" bestFit="1" customWidth="1"/>
    <col min="5381" max="5623" width="11.42578125" style="97"/>
    <col min="5624" max="5628" width="2.140625" style="97" bestFit="1" customWidth="1"/>
    <col min="5629" max="5629" width="2.7109375" style="97" bestFit="1" customWidth="1"/>
    <col min="5630" max="5630" width="40.28515625" style="97" bestFit="1" customWidth="1"/>
    <col min="5631" max="5631" width="15.7109375" style="97" customWidth="1"/>
    <col min="5632" max="5632" width="14.7109375" style="97" bestFit="1" customWidth="1"/>
    <col min="5633" max="5633" width="9.85546875" style="97" bestFit="1" customWidth="1"/>
    <col min="5634" max="5634" width="15.140625" style="97" customWidth="1"/>
    <col min="5635" max="5636" width="13.7109375" style="97" bestFit="1" customWidth="1"/>
    <col min="5637" max="5879" width="11.42578125" style="97"/>
    <col min="5880" max="5884" width="2.140625" style="97" bestFit="1" customWidth="1"/>
    <col min="5885" max="5885" width="2.7109375" style="97" bestFit="1" customWidth="1"/>
    <col min="5886" max="5886" width="40.28515625" style="97" bestFit="1" customWidth="1"/>
    <col min="5887" max="5887" width="15.7109375" style="97" customWidth="1"/>
    <col min="5888" max="5888" width="14.7109375" style="97" bestFit="1" customWidth="1"/>
    <col min="5889" max="5889" width="9.85546875" style="97" bestFit="1" customWidth="1"/>
    <col min="5890" max="5890" width="15.140625" style="97" customWidth="1"/>
    <col min="5891" max="5892" width="13.7109375" style="97" bestFit="1" customWidth="1"/>
    <col min="5893" max="6135" width="11.42578125" style="97"/>
    <col min="6136" max="6140" width="2.140625" style="97" bestFit="1" customWidth="1"/>
    <col min="6141" max="6141" width="2.7109375" style="97" bestFit="1" customWidth="1"/>
    <col min="6142" max="6142" width="40.28515625" style="97" bestFit="1" customWidth="1"/>
    <col min="6143" max="6143" width="15.7109375" style="97" customWidth="1"/>
    <col min="6144" max="6144" width="14.7109375" style="97" bestFit="1" customWidth="1"/>
    <col min="6145" max="6145" width="9.85546875" style="97" bestFit="1" customWidth="1"/>
    <col min="6146" max="6146" width="15.140625" style="97" customWidth="1"/>
    <col min="6147" max="6148" width="13.7109375" style="97" bestFit="1" customWidth="1"/>
    <col min="6149" max="6391" width="11.42578125" style="97"/>
    <col min="6392" max="6396" width="2.140625" style="97" bestFit="1" customWidth="1"/>
    <col min="6397" max="6397" width="2.7109375" style="97" bestFit="1" customWidth="1"/>
    <col min="6398" max="6398" width="40.28515625" style="97" bestFit="1" customWidth="1"/>
    <col min="6399" max="6399" width="15.7109375" style="97" customWidth="1"/>
    <col min="6400" max="6400" width="14.7109375" style="97" bestFit="1" customWidth="1"/>
    <col min="6401" max="6401" width="9.85546875" style="97" bestFit="1" customWidth="1"/>
    <col min="6402" max="6402" width="15.140625" style="97" customWidth="1"/>
    <col min="6403" max="6404" width="13.7109375" style="97" bestFit="1" customWidth="1"/>
    <col min="6405" max="6647" width="11.42578125" style="97"/>
    <col min="6648" max="6652" width="2.140625" style="97" bestFit="1" customWidth="1"/>
    <col min="6653" max="6653" width="2.7109375" style="97" bestFit="1" customWidth="1"/>
    <col min="6654" max="6654" width="40.28515625" style="97" bestFit="1" customWidth="1"/>
    <col min="6655" max="6655" width="15.7109375" style="97" customWidth="1"/>
    <col min="6656" max="6656" width="14.7109375" style="97" bestFit="1" customWidth="1"/>
    <col min="6657" max="6657" width="9.85546875" style="97" bestFit="1" customWidth="1"/>
    <col min="6658" max="6658" width="15.140625" style="97" customWidth="1"/>
    <col min="6659" max="6660" width="13.7109375" style="97" bestFit="1" customWidth="1"/>
    <col min="6661" max="6903" width="11.42578125" style="97"/>
    <col min="6904" max="6908" width="2.140625" style="97" bestFit="1" customWidth="1"/>
    <col min="6909" max="6909" width="2.7109375" style="97" bestFit="1" customWidth="1"/>
    <col min="6910" max="6910" width="40.28515625" style="97" bestFit="1" customWidth="1"/>
    <col min="6911" max="6911" width="15.7109375" style="97" customWidth="1"/>
    <col min="6912" max="6912" width="14.7109375" style="97" bestFit="1" customWidth="1"/>
    <col min="6913" max="6913" width="9.85546875" style="97" bestFit="1" customWidth="1"/>
    <col min="6914" max="6914" width="15.140625" style="97" customWidth="1"/>
    <col min="6915" max="6916" width="13.7109375" style="97" bestFit="1" customWidth="1"/>
    <col min="6917" max="7159" width="11.42578125" style="97"/>
    <col min="7160" max="7164" width="2.140625" style="97" bestFit="1" customWidth="1"/>
    <col min="7165" max="7165" width="2.7109375" style="97" bestFit="1" customWidth="1"/>
    <col min="7166" max="7166" width="40.28515625" style="97" bestFit="1" customWidth="1"/>
    <col min="7167" max="7167" width="15.7109375" style="97" customWidth="1"/>
    <col min="7168" max="7168" width="14.7109375" style="97" bestFit="1" customWidth="1"/>
    <col min="7169" max="7169" width="9.85546875" style="97" bestFit="1" customWidth="1"/>
    <col min="7170" max="7170" width="15.140625" style="97" customWidth="1"/>
    <col min="7171" max="7172" width="13.7109375" style="97" bestFit="1" customWidth="1"/>
    <col min="7173" max="7415" width="11.42578125" style="97"/>
    <col min="7416" max="7420" width="2.140625" style="97" bestFit="1" customWidth="1"/>
    <col min="7421" max="7421" width="2.7109375" style="97" bestFit="1" customWidth="1"/>
    <col min="7422" max="7422" width="40.28515625" style="97" bestFit="1" customWidth="1"/>
    <col min="7423" max="7423" width="15.7109375" style="97" customWidth="1"/>
    <col min="7424" max="7424" width="14.7109375" style="97" bestFit="1" customWidth="1"/>
    <col min="7425" max="7425" width="9.85546875" style="97" bestFit="1" customWidth="1"/>
    <col min="7426" max="7426" width="15.140625" style="97" customWidth="1"/>
    <col min="7427" max="7428" width="13.7109375" style="97" bestFit="1" customWidth="1"/>
    <col min="7429" max="7671" width="11.42578125" style="97"/>
    <col min="7672" max="7676" width="2.140625" style="97" bestFit="1" customWidth="1"/>
    <col min="7677" max="7677" width="2.7109375" style="97" bestFit="1" customWidth="1"/>
    <col min="7678" max="7678" width="40.28515625" style="97" bestFit="1" customWidth="1"/>
    <col min="7679" max="7679" width="15.7109375" style="97" customWidth="1"/>
    <col min="7680" max="7680" width="14.7109375" style="97" bestFit="1" customWidth="1"/>
    <col min="7681" max="7681" width="9.85546875" style="97" bestFit="1" customWidth="1"/>
    <col min="7682" max="7682" width="15.140625" style="97" customWidth="1"/>
    <col min="7683" max="7684" width="13.7109375" style="97" bestFit="1" customWidth="1"/>
    <col min="7685" max="7927" width="11.42578125" style="97"/>
    <col min="7928" max="7932" width="2.140625" style="97" bestFit="1" customWidth="1"/>
    <col min="7933" max="7933" width="2.7109375" style="97" bestFit="1" customWidth="1"/>
    <col min="7934" max="7934" width="40.28515625" style="97" bestFit="1" customWidth="1"/>
    <col min="7935" max="7935" width="15.7109375" style="97" customWidth="1"/>
    <col min="7936" max="7936" width="14.7109375" style="97" bestFit="1" customWidth="1"/>
    <col min="7937" max="7937" width="9.85546875" style="97" bestFit="1" customWidth="1"/>
    <col min="7938" max="7938" width="15.140625" style="97" customWidth="1"/>
    <col min="7939" max="7940" width="13.7109375" style="97" bestFit="1" customWidth="1"/>
    <col min="7941" max="8183" width="11.42578125" style="97"/>
    <col min="8184" max="8188" width="2.140625" style="97" bestFit="1" customWidth="1"/>
    <col min="8189" max="8189" width="2.7109375" style="97" bestFit="1" customWidth="1"/>
    <col min="8190" max="8190" width="40.28515625" style="97" bestFit="1" customWidth="1"/>
    <col min="8191" max="8191" width="15.7109375" style="97" customWidth="1"/>
    <col min="8192" max="8192" width="14.7109375" style="97" bestFit="1" customWidth="1"/>
    <col min="8193" max="8193" width="9.85546875" style="97" bestFit="1" customWidth="1"/>
    <col min="8194" max="8194" width="15.140625" style="97" customWidth="1"/>
    <col min="8195" max="8196" width="13.7109375" style="97" bestFit="1" customWidth="1"/>
    <col min="8197" max="8439" width="11.42578125" style="97"/>
    <col min="8440" max="8444" width="2.140625" style="97" bestFit="1" customWidth="1"/>
    <col min="8445" max="8445" width="2.7109375" style="97" bestFit="1" customWidth="1"/>
    <col min="8446" max="8446" width="40.28515625" style="97" bestFit="1" customWidth="1"/>
    <col min="8447" max="8447" width="15.7109375" style="97" customWidth="1"/>
    <col min="8448" max="8448" width="14.7109375" style="97" bestFit="1" customWidth="1"/>
    <col min="8449" max="8449" width="9.85546875" style="97" bestFit="1" customWidth="1"/>
    <col min="8450" max="8450" width="15.140625" style="97" customWidth="1"/>
    <col min="8451" max="8452" width="13.7109375" style="97" bestFit="1" customWidth="1"/>
    <col min="8453" max="8695" width="11.42578125" style="97"/>
    <col min="8696" max="8700" width="2.140625" style="97" bestFit="1" customWidth="1"/>
    <col min="8701" max="8701" width="2.7109375" style="97" bestFit="1" customWidth="1"/>
    <col min="8702" max="8702" width="40.28515625" style="97" bestFit="1" customWidth="1"/>
    <col min="8703" max="8703" width="15.7109375" style="97" customWidth="1"/>
    <col min="8704" max="8704" width="14.7109375" style="97" bestFit="1" customWidth="1"/>
    <col min="8705" max="8705" width="9.85546875" style="97" bestFit="1" customWidth="1"/>
    <col min="8706" max="8706" width="15.140625" style="97" customWidth="1"/>
    <col min="8707" max="8708" width="13.7109375" style="97" bestFit="1" customWidth="1"/>
    <col min="8709" max="8951" width="11.42578125" style="97"/>
    <col min="8952" max="8956" width="2.140625" style="97" bestFit="1" customWidth="1"/>
    <col min="8957" max="8957" width="2.7109375" style="97" bestFit="1" customWidth="1"/>
    <col min="8958" max="8958" width="40.28515625" style="97" bestFit="1" customWidth="1"/>
    <col min="8959" max="8959" width="15.7109375" style="97" customWidth="1"/>
    <col min="8960" max="8960" width="14.7109375" style="97" bestFit="1" customWidth="1"/>
    <col min="8961" max="8961" width="9.85546875" style="97" bestFit="1" customWidth="1"/>
    <col min="8962" max="8962" width="15.140625" style="97" customWidth="1"/>
    <col min="8963" max="8964" width="13.7109375" style="97" bestFit="1" customWidth="1"/>
    <col min="8965" max="9207" width="11.42578125" style="97"/>
    <col min="9208" max="9212" width="2.140625" style="97" bestFit="1" customWidth="1"/>
    <col min="9213" max="9213" width="2.7109375" style="97" bestFit="1" customWidth="1"/>
    <col min="9214" max="9214" width="40.28515625" style="97" bestFit="1" customWidth="1"/>
    <col min="9215" max="9215" width="15.7109375" style="97" customWidth="1"/>
    <col min="9216" max="9216" width="14.7109375" style="97" bestFit="1" customWidth="1"/>
    <col min="9217" max="9217" width="9.85546875" style="97" bestFit="1" customWidth="1"/>
    <col min="9218" max="9218" width="15.140625" style="97" customWidth="1"/>
    <col min="9219" max="9220" width="13.7109375" style="97" bestFit="1" customWidth="1"/>
    <col min="9221" max="9463" width="11.42578125" style="97"/>
    <col min="9464" max="9468" width="2.140625" style="97" bestFit="1" customWidth="1"/>
    <col min="9469" max="9469" width="2.7109375" style="97" bestFit="1" customWidth="1"/>
    <col min="9470" max="9470" width="40.28515625" style="97" bestFit="1" customWidth="1"/>
    <col min="9471" max="9471" width="15.7109375" style="97" customWidth="1"/>
    <col min="9472" max="9472" width="14.7109375" style="97" bestFit="1" customWidth="1"/>
    <col min="9473" max="9473" width="9.85546875" style="97" bestFit="1" customWidth="1"/>
    <col min="9474" max="9474" width="15.140625" style="97" customWidth="1"/>
    <col min="9475" max="9476" width="13.7109375" style="97" bestFit="1" customWidth="1"/>
    <col min="9477" max="9719" width="11.42578125" style="97"/>
    <col min="9720" max="9724" width="2.140625" style="97" bestFit="1" customWidth="1"/>
    <col min="9725" max="9725" width="2.7109375" style="97" bestFit="1" customWidth="1"/>
    <col min="9726" max="9726" width="40.28515625" style="97" bestFit="1" customWidth="1"/>
    <col min="9727" max="9727" width="15.7109375" style="97" customWidth="1"/>
    <col min="9728" max="9728" width="14.7109375" style="97" bestFit="1" customWidth="1"/>
    <col min="9729" max="9729" width="9.85546875" style="97" bestFit="1" customWidth="1"/>
    <col min="9730" max="9730" width="15.140625" style="97" customWidth="1"/>
    <col min="9731" max="9732" width="13.7109375" style="97" bestFit="1" customWidth="1"/>
    <col min="9733" max="9975" width="11.42578125" style="97"/>
    <col min="9976" max="9980" width="2.140625" style="97" bestFit="1" customWidth="1"/>
    <col min="9981" max="9981" width="2.7109375" style="97" bestFit="1" customWidth="1"/>
    <col min="9982" max="9982" width="40.28515625" style="97" bestFit="1" customWidth="1"/>
    <col min="9983" max="9983" width="15.7109375" style="97" customWidth="1"/>
    <col min="9984" max="9984" width="14.7109375" style="97" bestFit="1" customWidth="1"/>
    <col min="9985" max="9985" width="9.85546875" style="97" bestFit="1" customWidth="1"/>
    <col min="9986" max="9986" width="15.140625" style="97" customWidth="1"/>
    <col min="9987" max="9988" width="13.7109375" style="97" bestFit="1" customWidth="1"/>
    <col min="9989" max="10231" width="11.42578125" style="97"/>
    <col min="10232" max="10236" width="2.140625" style="97" bestFit="1" customWidth="1"/>
    <col min="10237" max="10237" width="2.7109375" style="97" bestFit="1" customWidth="1"/>
    <col min="10238" max="10238" width="40.28515625" style="97" bestFit="1" customWidth="1"/>
    <col min="10239" max="10239" width="15.7109375" style="97" customWidth="1"/>
    <col min="10240" max="10240" width="14.7109375" style="97" bestFit="1" customWidth="1"/>
    <col min="10241" max="10241" width="9.85546875" style="97" bestFit="1" customWidth="1"/>
    <col min="10242" max="10242" width="15.140625" style="97" customWidth="1"/>
    <col min="10243" max="10244" width="13.7109375" style="97" bestFit="1" customWidth="1"/>
    <col min="10245" max="10487" width="11.42578125" style="97"/>
    <col min="10488" max="10492" width="2.140625" style="97" bestFit="1" customWidth="1"/>
    <col min="10493" max="10493" width="2.7109375" style="97" bestFit="1" customWidth="1"/>
    <col min="10494" max="10494" width="40.28515625" style="97" bestFit="1" customWidth="1"/>
    <col min="10495" max="10495" width="15.7109375" style="97" customWidth="1"/>
    <col min="10496" max="10496" width="14.7109375" style="97" bestFit="1" customWidth="1"/>
    <col min="10497" max="10497" width="9.85546875" style="97" bestFit="1" customWidth="1"/>
    <col min="10498" max="10498" width="15.140625" style="97" customWidth="1"/>
    <col min="10499" max="10500" width="13.7109375" style="97" bestFit="1" customWidth="1"/>
    <col min="10501" max="10743" width="11.42578125" style="97"/>
    <col min="10744" max="10748" width="2.140625" style="97" bestFit="1" customWidth="1"/>
    <col min="10749" max="10749" width="2.7109375" style="97" bestFit="1" customWidth="1"/>
    <col min="10750" max="10750" width="40.28515625" style="97" bestFit="1" customWidth="1"/>
    <col min="10751" max="10751" width="15.7109375" style="97" customWidth="1"/>
    <col min="10752" max="10752" width="14.7109375" style="97" bestFit="1" customWidth="1"/>
    <col min="10753" max="10753" width="9.85546875" style="97" bestFit="1" customWidth="1"/>
    <col min="10754" max="10754" width="15.140625" style="97" customWidth="1"/>
    <col min="10755" max="10756" width="13.7109375" style="97" bestFit="1" customWidth="1"/>
    <col min="10757" max="10999" width="11.42578125" style="97"/>
    <col min="11000" max="11004" width="2.140625" style="97" bestFit="1" customWidth="1"/>
    <col min="11005" max="11005" width="2.7109375" style="97" bestFit="1" customWidth="1"/>
    <col min="11006" max="11006" width="40.28515625" style="97" bestFit="1" customWidth="1"/>
    <col min="11007" max="11007" width="15.7109375" style="97" customWidth="1"/>
    <col min="11008" max="11008" width="14.7109375" style="97" bestFit="1" customWidth="1"/>
    <col min="11009" max="11009" width="9.85546875" style="97" bestFit="1" customWidth="1"/>
    <col min="11010" max="11010" width="15.140625" style="97" customWidth="1"/>
    <col min="11011" max="11012" width="13.7109375" style="97" bestFit="1" customWidth="1"/>
    <col min="11013" max="11255" width="11.42578125" style="97"/>
    <col min="11256" max="11260" width="2.140625" style="97" bestFit="1" customWidth="1"/>
    <col min="11261" max="11261" width="2.7109375" style="97" bestFit="1" customWidth="1"/>
    <col min="11262" max="11262" width="40.28515625" style="97" bestFit="1" customWidth="1"/>
    <col min="11263" max="11263" width="15.7109375" style="97" customWidth="1"/>
    <col min="11264" max="11264" width="14.7109375" style="97" bestFit="1" customWidth="1"/>
    <col min="11265" max="11265" width="9.85546875" style="97" bestFit="1" customWidth="1"/>
    <col min="11266" max="11266" width="15.140625" style="97" customWidth="1"/>
    <col min="11267" max="11268" width="13.7109375" style="97" bestFit="1" customWidth="1"/>
    <col min="11269" max="11511" width="11.42578125" style="97"/>
    <col min="11512" max="11516" width="2.140625" style="97" bestFit="1" customWidth="1"/>
    <col min="11517" max="11517" width="2.7109375" style="97" bestFit="1" customWidth="1"/>
    <col min="11518" max="11518" width="40.28515625" style="97" bestFit="1" customWidth="1"/>
    <col min="11519" max="11519" width="15.7109375" style="97" customWidth="1"/>
    <col min="11520" max="11520" width="14.7109375" style="97" bestFit="1" customWidth="1"/>
    <col min="11521" max="11521" width="9.85546875" style="97" bestFit="1" customWidth="1"/>
    <col min="11522" max="11522" width="15.140625" style="97" customWidth="1"/>
    <col min="11523" max="11524" width="13.7109375" style="97" bestFit="1" customWidth="1"/>
    <col min="11525" max="11767" width="11.42578125" style="97"/>
    <col min="11768" max="11772" width="2.140625" style="97" bestFit="1" customWidth="1"/>
    <col min="11773" max="11773" width="2.7109375" style="97" bestFit="1" customWidth="1"/>
    <col min="11774" max="11774" width="40.28515625" style="97" bestFit="1" customWidth="1"/>
    <col min="11775" max="11775" width="15.7109375" style="97" customWidth="1"/>
    <col min="11776" max="11776" width="14.7109375" style="97" bestFit="1" customWidth="1"/>
    <col min="11777" max="11777" width="9.85546875" style="97" bestFit="1" customWidth="1"/>
    <col min="11778" max="11778" width="15.140625" style="97" customWidth="1"/>
    <col min="11779" max="11780" width="13.7109375" style="97" bestFit="1" customWidth="1"/>
    <col min="11781" max="12023" width="11.42578125" style="97"/>
    <col min="12024" max="12028" width="2.140625" style="97" bestFit="1" customWidth="1"/>
    <col min="12029" max="12029" width="2.7109375" style="97" bestFit="1" customWidth="1"/>
    <col min="12030" max="12030" width="40.28515625" style="97" bestFit="1" customWidth="1"/>
    <col min="12031" max="12031" width="15.7109375" style="97" customWidth="1"/>
    <col min="12032" max="12032" width="14.7109375" style="97" bestFit="1" customWidth="1"/>
    <col min="12033" max="12033" width="9.85546875" style="97" bestFit="1" customWidth="1"/>
    <col min="12034" max="12034" width="15.140625" style="97" customWidth="1"/>
    <col min="12035" max="12036" width="13.7109375" style="97" bestFit="1" customWidth="1"/>
    <col min="12037" max="12279" width="11.42578125" style="97"/>
    <col min="12280" max="12284" width="2.140625" style="97" bestFit="1" customWidth="1"/>
    <col min="12285" max="12285" width="2.7109375" style="97" bestFit="1" customWidth="1"/>
    <col min="12286" max="12286" width="40.28515625" style="97" bestFit="1" customWidth="1"/>
    <col min="12287" max="12287" width="15.7109375" style="97" customWidth="1"/>
    <col min="12288" max="12288" width="14.7109375" style="97" bestFit="1" customWidth="1"/>
    <col min="12289" max="12289" width="9.85546875" style="97" bestFit="1" customWidth="1"/>
    <col min="12290" max="12290" width="15.140625" style="97" customWidth="1"/>
    <col min="12291" max="12292" width="13.7109375" style="97" bestFit="1" customWidth="1"/>
    <col min="12293" max="12535" width="11.42578125" style="97"/>
    <col min="12536" max="12540" width="2.140625" style="97" bestFit="1" customWidth="1"/>
    <col min="12541" max="12541" width="2.7109375" style="97" bestFit="1" customWidth="1"/>
    <col min="12542" max="12542" width="40.28515625" style="97" bestFit="1" customWidth="1"/>
    <col min="12543" max="12543" width="15.7109375" style="97" customWidth="1"/>
    <col min="12544" max="12544" width="14.7109375" style="97" bestFit="1" customWidth="1"/>
    <col min="12545" max="12545" width="9.85546875" style="97" bestFit="1" customWidth="1"/>
    <col min="12546" max="12546" width="15.140625" style="97" customWidth="1"/>
    <col min="12547" max="12548" width="13.7109375" style="97" bestFit="1" customWidth="1"/>
    <col min="12549" max="12791" width="11.42578125" style="97"/>
    <col min="12792" max="12796" width="2.140625" style="97" bestFit="1" customWidth="1"/>
    <col min="12797" max="12797" width="2.7109375" style="97" bestFit="1" customWidth="1"/>
    <col min="12798" max="12798" width="40.28515625" style="97" bestFit="1" customWidth="1"/>
    <col min="12799" max="12799" width="15.7109375" style="97" customWidth="1"/>
    <col min="12800" max="12800" width="14.7109375" style="97" bestFit="1" customWidth="1"/>
    <col min="12801" max="12801" width="9.85546875" style="97" bestFit="1" customWidth="1"/>
    <col min="12802" max="12802" width="15.140625" style="97" customWidth="1"/>
    <col min="12803" max="12804" width="13.7109375" style="97" bestFit="1" customWidth="1"/>
    <col min="12805" max="13047" width="11.42578125" style="97"/>
    <col min="13048" max="13052" width="2.140625" style="97" bestFit="1" customWidth="1"/>
    <col min="13053" max="13053" width="2.7109375" style="97" bestFit="1" customWidth="1"/>
    <col min="13054" max="13054" width="40.28515625" style="97" bestFit="1" customWidth="1"/>
    <col min="13055" max="13055" width="15.7109375" style="97" customWidth="1"/>
    <col min="13056" max="13056" width="14.7109375" style="97" bestFit="1" customWidth="1"/>
    <col min="13057" max="13057" width="9.85546875" style="97" bestFit="1" customWidth="1"/>
    <col min="13058" max="13058" width="15.140625" style="97" customWidth="1"/>
    <col min="13059" max="13060" width="13.7109375" style="97" bestFit="1" customWidth="1"/>
    <col min="13061" max="13303" width="11.42578125" style="97"/>
    <col min="13304" max="13308" width="2.140625" style="97" bestFit="1" customWidth="1"/>
    <col min="13309" max="13309" width="2.7109375" style="97" bestFit="1" customWidth="1"/>
    <col min="13310" max="13310" width="40.28515625" style="97" bestFit="1" customWidth="1"/>
    <col min="13311" max="13311" width="15.7109375" style="97" customWidth="1"/>
    <col min="13312" max="13312" width="14.7109375" style="97" bestFit="1" customWidth="1"/>
    <col min="13313" max="13313" width="9.85546875" style="97" bestFit="1" customWidth="1"/>
    <col min="13314" max="13314" width="15.140625" style="97" customWidth="1"/>
    <col min="13315" max="13316" width="13.7109375" style="97" bestFit="1" customWidth="1"/>
    <col min="13317" max="13559" width="11.42578125" style="97"/>
    <col min="13560" max="13564" width="2.140625" style="97" bestFit="1" customWidth="1"/>
    <col min="13565" max="13565" width="2.7109375" style="97" bestFit="1" customWidth="1"/>
    <col min="13566" max="13566" width="40.28515625" style="97" bestFit="1" customWidth="1"/>
    <col min="13567" max="13567" width="15.7109375" style="97" customWidth="1"/>
    <col min="13568" max="13568" width="14.7109375" style="97" bestFit="1" customWidth="1"/>
    <col min="13569" max="13569" width="9.85546875" style="97" bestFit="1" customWidth="1"/>
    <col min="13570" max="13570" width="15.140625" style="97" customWidth="1"/>
    <col min="13571" max="13572" width="13.7109375" style="97" bestFit="1" customWidth="1"/>
    <col min="13573" max="13815" width="11.42578125" style="97"/>
    <col min="13816" max="13820" width="2.140625" style="97" bestFit="1" customWidth="1"/>
    <col min="13821" max="13821" width="2.7109375" style="97" bestFit="1" customWidth="1"/>
    <col min="13822" max="13822" width="40.28515625" style="97" bestFit="1" customWidth="1"/>
    <col min="13823" max="13823" width="15.7109375" style="97" customWidth="1"/>
    <col min="13824" max="13824" width="14.7109375" style="97" bestFit="1" customWidth="1"/>
    <col min="13825" max="13825" width="9.85546875" style="97" bestFit="1" customWidth="1"/>
    <col min="13826" max="13826" width="15.140625" style="97" customWidth="1"/>
    <col min="13827" max="13828" width="13.7109375" style="97" bestFit="1" customWidth="1"/>
    <col min="13829" max="14071" width="11.42578125" style="97"/>
    <col min="14072" max="14076" width="2.140625" style="97" bestFit="1" customWidth="1"/>
    <col min="14077" max="14077" width="2.7109375" style="97" bestFit="1" customWidth="1"/>
    <col min="14078" max="14078" width="40.28515625" style="97" bestFit="1" customWidth="1"/>
    <col min="14079" max="14079" width="15.7109375" style="97" customWidth="1"/>
    <col min="14080" max="14080" width="14.7109375" style="97" bestFit="1" customWidth="1"/>
    <col min="14081" max="14081" width="9.85546875" style="97" bestFit="1" customWidth="1"/>
    <col min="14082" max="14082" width="15.140625" style="97" customWidth="1"/>
    <col min="14083" max="14084" width="13.7109375" style="97" bestFit="1" customWidth="1"/>
    <col min="14085" max="14327" width="11.42578125" style="97"/>
    <col min="14328" max="14332" width="2.140625" style="97" bestFit="1" customWidth="1"/>
    <col min="14333" max="14333" width="2.7109375" style="97" bestFit="1" customWidth="1"/>
    <col min="14334" max="14334" width="40.28515625" style="97" bestFit="1" customWidth="1"/>
    <col min="14335" max="14335" width="15.7109375" style="97" customWidth="1"/>
    <col min="14336" max="14336" width="14.7109375" style="97" bestFit="1" customWidth="1"/>
    <col min="14337" max="14337" width="9.85546875" style="97" bestFit="1" customWidth="1"/>
    <col min="14338" max="14338" width="15.140625" style="97" customWidth="1"/>
    <col min="14339" max="14340" width="13.7109375" style="97" bestFit="1" customWidth="1"/>
    <col min="14341" max="14583" width="11.42578125" style="97"/>
    <col min="14584" max="14588" width="2.140625" style="97" bestFit="1" customWidth="1"/>
    <col min="14589" max="14589" width="2.7109375" style="97" bestFit="1" customWidth="1"/>
    <col min="14590" max="14590" width="40.28515625" style="97" bestFit="1" customWidth="1"/>
    <col min="14591" max="14591" width="15.7109375" style="97" customWidth="1"/>
    <col min="14592" max="14592" width="14.7109375" style="97" bestFit="1" customWidth="1"/>
    <col min="14593" max="14593" width="9.85546875" style="97" bestFit="1" customWidth="1"/>
    <col min="14594" max="14594" width="15.140625" style="97" customWidth="1"/>
    <col min="14595" max="14596" width="13.7109375" style="97" bestFit="1" customWidth="1"/>
    <col min="14597" max="14839" width="11.42578125" style="97"/>
    <col min="14840" max="14844" width="2.140625" style="97" bestFit="1" customWidth="1"/>
    <col min="14845" max="14845" width="2.7109375" style="97" bestFit="1" customWidth="1"/>
    <col min="14846" max="14846" width="40.28515625" style="97" bestFit="1" customWidth="1"/>
    <col min="14847" max="14847" width="15.7109375" style="97" customWidth="1"/>
    <col min="14848" max="14848" width="14.7109375" style="97" bestFit="1" customWidth="1"/>
    <col min="14849" max="14849" width="9.85546875" style="97" bestFit="1" customWidth="1"/>
    <col min="14850" max="14850" width="15.140625" style="97" customWidth="1"/>
    <col min="14851" max="14852" width="13.7109375" style="97" bestFit="1" customWidth="1"/>
    <col min="14853" max="15095" width="11.42578125" style="97"/>
    <col min="15096" max="15100" width="2.140625" style="97" bestFit="1" customWidth="1"/>
    <col min="15101" max="15101" width="2.7109375" style="97" bestFit="1" customWidth="1"/>
    <col min="15102" max="15102" width="40.28515625" style="97" bestFit="1" customWidth="1"/>
    <col min="15103" max="15103" width="15.7109375" style="97" customWidth="1"/>
    <col min="15104" max="15104" width="14.7109375" style="97" bestFit="1" customWidth="1"/>
    <col min="15105" max="15105" width="9.85546875" style="97" bestFit="1" customWidth="1"/>
    <col min="15106" max="15106" width="15.140625" style="97" customWidth="1"/>
    <col min="15107" max="15108" width="13.7109375" style="97" bestFit="1" customWidth="1"/>
    <col min="15109" max="15351" width="11.42578125" style="97"/>
    <col min="15352" max="15356" width="2.140625" style="97" bestFit="1" customWidth="1"/>
    <col min="15357" max="15357" width="2.7109375" style="97" bestFit="1" customWidth="1"/>
    <col min="15358" max="15358" width="40.28515625" style="97" bestFit="1" customWidth="1"/>
    <col min="15359" max="15359" width="15.7109375" style="97" customWidth="1"/>
    <col min="15360" max="15360" width="14.7109375" style="97" bestFit="1" customWidth="1"/>
    <col min="15361" max="15361" width="9.85546875" style="97" bestFit="1" customWidth="1"/>
    <col min="15362" max="15362" width="15.140625" style="97" customWidth="1"/>
    <col min="15363" max="15364" width="13.7109375" style="97" bestFit="1" customWidth="1"/>
    <col min="15365" max="15607" width="11.42578125" style="97"/>
    <col min="15608" max="15612" width="2.140625" style="97" bestFit="1" customWidth="1"/>
    <col min="15613" max="15613" width="2.7109375" style="97" bestFit="1" customWidth="1"/>
    <col min="15614" max="15614" width="40.28515625" style="97" bestFit="1" customWidth="1"/>
    <col min="15615" max="15615" width="15.7109375" style="97" customWidth="1"/>
    <col min="15616" max="15616" width="14.7109375" style="97" bestFit="1" customWidth="1"/>
    <col min="15617" max="15617" width="9.85546875" style="97" bestFit="1" customWidth="1"/>
    <col min="15618" max="15618" width="15.140625" style="97" customWidth="1"/>
    <col min="15619" max="15620" width="13.7109375" style="97" bestFit="1" customWidth="1"/>
    <col min="15621" max="15863" width="11.42578125" style="97"/>
    <col min="15864" max="15868" width="2.140625" style="97" bestFit="1" customWidth="1"/>
    <col min="15869" max="15869" width="2.7109375" style="97" bestFit="1" customWidth="1"/>
    <col min="15870" max="15870" width="40.28515625" style="97" bestFit="1" customWidth="1"/>
    <col min="15871" max="15871" width="15.7109375" style="97" customWidth="1"/>
    <col min="15872" max="15872" width="14.7109375" style="97" bestFit="1" customWidth="1"/>
    <col min="15873" max="15873" width="9.85546875" style="97" bestFit="1" customWidth="1"/>
    <col min="15874" max="15874" width="15.140625" style="97" customWidth="1"/>
    <col min="15875" max="15876" width="13.7109375" style="97" bestFit="1" customWidth="1"/>
    <col min="15877" max="16119" width="11.42578125" style="97"/>
    <col min="16120" max="16124" width="2.140625" style="97" bestFit="1" customWidth="1"/>
    <col min="16125" max="16125" width="2.7109375" style="97" bestFit="1" customWidth="1"/>
    <col min="16126" max="16126" width="40.28515625" style="97" bestFit="1" customWidth="1"/>
    <col min="16127" max="16127" width="15.7109375" style="97" customWidth="1"/>
    <col min="16128" max="16128" width="14.7109375" style="97" bestFit="1" customWidth="1"/>
    <col min="16129" max="16129" width="9.85546875" style="97" bestFit="1" customWidth="1"/>
    <col min="16130" max="16130" width="15.140625" style="97" customWidth="1"/>
    <col min="16131" max="16132" width="13.7109375" style="97" bestFit="1" customWidth="1"/>
    <col min="16133" max="16384" width="11.42578125" style="97"/>
  </cols>
  <sheetData>
    <row r="1" spans="1:6" ht="49.5" customHeight="1" thickBot="1" x14ac:dyDescent="0.25"/>
    <row r="2" spans="1:6" ht="35.25" customHeight="1" thickBot="1" x14ac:dyDescent="0.25">
      <c r="A2" s="256" t="s">
        <v>124</v>
      </c>
      <c r="B2" s="257"/>
      <c r="C2" s="257"/>
      <c r="D2" s="258"/>
    </row>
    <row r="3" spans="1:6" s="113" customFormat="1" ht="39" thickBot="1" x14ac:dyDescent="0.25">
      <c r="A3" s="110" t="s">
        <v>106</v>
      </c>
      <c r="B3" s="111" t="s">
        <v>125</v>
      </c>
      <c r="C3" s="112" t="s">
        <v>118</v>
      </c>
      <c r="D3" s="111" t="s">
        <v>107</v>
      </c>
    </row>
    <row r="4" spans="1:6" ht="13.5" thickBot="1" x14ac:dyDescent="0.25">
      <c r="A4" s="114" t="s">
        <v>75</v>
      </c>
      <c r="B4" s="193">
        <v>820000000</v>
      </c>
      <c r="C4" s="159">
        <f>'EJE INGRESOS'!H7</f>
        <v>267466223</v>
      </c>
      <c r="D4" s="160">
        <f>C4/B4</f>
        <v>0.32617832073170733</v>
      </c>
      <c r="E4" s="117"/>
      <c r="F4" s="170"/>
    </row>
    <row r="5" spans="1:6" ht="13.5" thickBot="1" x14ac:dyDescent="0.25">
      <c r="A5" s="114" t="s">
        <v>76</v>
      </c>
      <c r="B5" s="194">
        <v>0</v>
      </c>
      <c r="C5" s="115">
        <v>0</v>
      </c>
      <c r="D5" s="160">
        <v>0</v>
      </c>
      <c r="E5" s="113"/>
      <c r="F5" s="118"/>
    </row>
    <row r="6" spans="1:6" ht="18.75" customHeight="1" thickBot="1" x14ac:dyDescent="0.25">
      <c r="A6" s="164" t="s">
        <v>85</v>
      </c>
      <c r="B6" s="165">
        <v>913762853</v>
      </c>
      <c r="C6" s="166">
        <v>0</v>
      </c>
      <c r="D6" s="160">
        <f t="shared" ref="D6" si="0">C6/B6</f>
        <v>0</v>
      </c>
      <c r="E6" s="113"/>
    </row>
    <row r="7" spans="1:6" ht="13.5" thickBot="1" x14ac:dyDescent="0.25">
      <c r="A7" s="167" t="s">
        <v>87</v>
      </c>
      <c r="B7" s="168">
        <f>SUM(B4:B6)</f>
        <v>1733762853</v>
      </c>
      <c r="C7" s="169">
        <f>SUM(C4:C6)</f>
        <v>267466223</v>
      </c>
      <c r="D7" s="184">
        <f>C7/B7</f>
        <v>0.15426920846596315</v>
      </c>
      <c r="E7" s="113"/>
    </row>
    <row r="8" spans="1:6" x14ac:dyDescent="0.2">
      <c r="B8" s="118"/>
      <c r="C8" s="118"/>
      <c r="E8" s="113"/>
    </row>
    <row r="9" spans="1:6" ht="13.5" thickBot="1" x14ac:dyDescent="0.25"/>
    <row r="10" spans="1:6" ht="39.75" customHeight="1" thickBot="1" x14ac:dyDescent="0.25">
      <c r="A10" s="259" t="s">
        <v>108</v>
      </c>
      <c r="B10" s="260"/>
      <c r="C10" s="171"/>
    </row>
    <row r="11" spans="1:6" ht="12.75" customHeight="1" x14ac:dyDescent="0.2">
      <c r="A11" s="125" t="s">
        <v>66</v>
      </c>
      <c r="B11" s="161">
        <v>2025</v>
      </c>
      <c r="C11" s="172"/>
    </row>
    <row r="12" spans="1:6" x14ac:dyDescent="0.2">
      <c r="A12" s="99" t="s">
        <v>69</v>
      </c>
      <c r="B12" s="101">
        <f>B7</f>
        <v>1733762853</v>
      </c>
      <c r="C12" s="173"/>
    </row>
    <row r="13" spans="1:6" x14ac:dyDescent="0.2">
      <c r="A13" s="162" t="s">
        <v>109</v>
      </c>
      <c r="B13" s="101">
        <f>C7</f>
        <v>267466223</v>
      </c>
      <c r="C13" s="173"/>
    </row>
    <row r="14" spans="1:6" ht="13.5" thickBot="1" x14ac:dyDescent="0.25">
      <c r="A14" s="102" t="s">
        <v>71</v>
      </c>
      <c r="B14" s="185">
        <f>+B13/B12</f>
        <v>0.15426920846596315</v>
      </c>
      <c r="C14" s="174"/>
    </row>
  </sheetData>
  <mergeCells count="2">
    <mergeCell ref="A2:D2"/>
    <mergeCell ref="A10:B10"/>
  </mergeCells>
  <pageMargins left="0.70866141732283472" right="0.70866141732283472" top="0.74803149606299213" bottom="0.74803149606299213" header="0.31496062992125984" footer="0.31496062992125984"/>
  <pageSetup paperSize="119" scale="63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R20"/>
  <sheetViews>
    <sheetView tabSelected="1" topLeftCell="D1" workbookViewId="0">
      <selection activeCell="M10" sqref="M10"/>
    </sheetView>
  </sheetViews>
  <sheetFormatPr baseColWidth="10" defaultRowHeight="12.75" x14ac:dyDescent="0.2"/>
  <cols>
    <col min="1" max="1" width="16.28515625" customWidth="1"/>
    <col min="2" max="2" width="14.7109375" bestFit="1" customWidth="1"/>
    <col min="3" max="5" width="14.7109375" customWidth="1"/>
    <col min="6" max="6" width="14.7109375" bestFit="1" customWidth="1"/>
    <col min="7" max="8" width="13.7109375" bestFit="1" customWidth="1"/>
    <col min="9" max="9" width="6.7109375" customWidth="1"/>
    <col min="10" max="10" width="14.5703125" customWidth="1"/>
    <col min="11" max="11" width="14" customWidth="1"/>
    <col min="14" max="14" width="13.42578125" customWidth="1"/>
    <col min="15" max="15" width="17.28515625" customWidth="1"/>
    <col min="16" max="16" width="12.7109375" customWidth="1"/>
    <col min="17" max="17" width="18.140625" bestFit="1" customWidth="1"/>
  </cols>
  <sheetData>
    <row r="1" spans="1:16" ht="51.75" customHeight="1" thickBot="1" x14ac:dyDescent="0.25"/>
    <row r="2" spans="1:16" ht="12.75" customHeight="1" x14ac:dyDescent="0.2">
      <c r="A2" s="261" t="s">
        <v>104</v>
      </c>
      <c r="B2" s="262"/>
      <c r="C2" s="262"/>
      <c r="D2" s="262"/>
      <c r="E2" s="262"/>
      <c r="F2" s="262"/>
      <c r="G2" s="262"/>
      <c r="H2" s="263"/>
      <c r="I2" s="14"/>
      <c r="J2" s="264" t="s">
        <v>102</v>
      </c>
      <c r="K2" s="264"/>
      <c r="L2" s="264"/>
    </row>
    <row r="3" spans="1:16" ht="13.5" customHeight="1" thickBot="1" x14ac:dyDescent="0.25">
      <c r="A3" s="250" t="s">
        <v>126</v>
      </c>
      <c r="B3" s="251"/>
      <c r="C3" s="251"/>
      <c r="D3" s="251"/>
      <c r="E3" s="251"/>
      <c r="F3" s="251"/>
      <c r="G3" s="251"/>
      <c r="H3" s="252"/>
      <c r="I3" s="14"/>
      <c r="J3" s="265"/>
      <c r="K3" s="265"/>
      <c r="L3" s="265"/>
    </row>
    <row r="4" spans="1:16" ht="93.75" customHeight="1" thickBot="1" x14ac:dyDescent="0.25">
      <c r="A4" s="1" t="s">
        <v>20</v>
      </c>
      <c r="B4" s="2" t="s">
        <v>113</v>
      </c>
      <c r="C4" s="213" t="s">
        <v>120</v>
      </c>
      <c r="D4" s="244" t="s">
        <v>121</v>
      </c>
      <c r="E4" s="229" t="s">
        <v>114</v>
      </c>
      <c r="F4" s="3" t="s">
        <v>22</v>
      </c>
      <c r="G4" s="3" t="s">
        <v>23</v>
      </c>
      <c r="H4" s="3" t="s">
        <v>24</v>
      </c>
      <c r="J4" s="151" t="s">
        <v>22</v>
      </c>
      <c r="K4" s="152" t="s">
        <v>23</v>
      </c>
      <c r="L4" s="153" t="s">
        <v>24</v>
      </c>
      <c r="N4" s="45"/>
      <c r="P4" s="236"/>
    </row>
    <row r="5" spans="1:16" ht="15" customHeight="1" thickBot="1" x14ac:dyDescent="0.25">
      <c r="A5" s="4" t="s">
        <v>25</v>
      </c>
      <c r="B5" s="5">
        <v>8747852389</v>
      </c>
      <c r="C5" s="5">
        <v>3382349643</v>
      </c>
      <c r="D5" s="5">
        <v>1999999949</v>
      </c>
      <c r="E5" s="231">
        <f>B5+C5-D5</f>
        <v>10130202083</v>
      </c>
      <c r="F5" s="5">
        <v>5998297823</v>
      </c>
      <c r="G5" s="5">
        <v>4713315023</v>
      </c>
      <c r="H5" s="5">
        <v>4706752900</v>
      </c>
      <c r="J5" s="209">
        <f>F5/E5</f>
        <v>0.59212025326385587</v>
      </c>
      <c r="K5" s="210">
        <f>G5/E5</f>
        <v>0.46527354384268899</v>
      </c>
      <c r="L5" s="211">
        <f>H5/E5</f>
        <v>0.46462576574840869</v>
      </c>
      <c r="M5" s="45"/>
      <c r="N5" s="240"/>
      <c r="O5" s="241"/>
      <c r="P5" s="241"/>
    </row>
    <row r="6" spans="1:16" ht="13.5" thickBot="1" x14ac:dyDescent="0.25">
      <c r="A6" s="6" t="s">
        <v>27</v>
      </c>
      <c r="B6" s="7">
        <v>8217481969</v>
      </c>
      <c r="C6" s="7">
        <v>0</v>
      </c>
      <c r="D6" s="7">
        <v>0</v>
      </c>
      <c r="E6" s="231">
        <f>B6+C6-D6</f>
        <v>8217481969</v>
      </c>
      <c r="F6" s="7">
        <v>5665242569</v>
      </c>
      <c r="G6" s="228">
        <v>3562588102</v>
      </c>
      <c r="H6" s="7">
        <v>3555322546</v>
      </c>
      <c r="J6" s="209">
        <f>F6/E6</f>
        <v>0.6894134468894263</v>
      </c>
      <c r="K6" s="210">
        <f>G6/E6</f>
        <v>0.43353768410319221</v>
      </c>
      <c r="L6" s="211">
        <f>H6/E6</f>
        <v>0.43265352566786996</v>
      </c>
      <c r="M6" s="45"/>
      <c r="N6" s="235"/>
      <c r="O6" s="241"/>
      <c r="P6" s="235"/>
    </row>
    <row r="7" spans="1:16" ht="13.5" thickBot="1" x14ac:dyDescent="0.25">
      <c r="A7" s="8" t="s">
        <v>89</v>
      </c>
      <c r="B7" s="198">
        <f>+SUM(B5:B6)</f>
        <v>16965334358</v>
      </c>
      <c r="C7" s="198">
        <f>+SUM(C5:C6)</f>
        <v>3382349643</v>
      </c>
      <c r="D7" s="226">
        <f>D5+D6</f>
        <v>1999999949</v>
      </c>
      <c r="E7" s="245">
        <f>SUM(E5:E6)</f>
        <v>18347684052</v>
      </c>
      <c r="F7" s="199">
        <f>+SUM(F5:F6)</f>
        <v>11663540392</v>
      </c>
      <c r="G7" s="199">
        <f t="shared" ref="G7:H7" si="0">+SUM(G5:G6)</f>
        <v>8275903125</v>
      </c>
      <c r="H7" s="199">
        <f t="shared" si="0"/>
        <v>8262075446</v>
      </c>
      <c r="J7" s="181">
        <f>F7/E7</f>
        <v>0.63569551115791145</v>
      </c>
      <c r="K7" s="182">
        <f>G7/B7</f>
        <v>0.48781255649686028</v>
      </c>
      <c r="L7" s="183">
        <f>H7/E7</f>
        <v>0.45030617611378521</v>
      </c>
      <c r="M7" s="45"/>
      <c r="N7" s="235"/>
      <c r="O7" s="241"/>
      <c r="P7" s="235"/>
    </row>
    <row r="8" spans="1:16" x14ac:dyDescent="0.2">
      <c r="N8" s="235"/>
      <c r="O8" s="241"/>
      <c r="P8" s="235"/>
    </row>
    <row r="9" spans="1:16" x14ac:dyDescent="0.2">
      <c r="N9" s="235"/>
      <c r="O9" s="241"/>
      <c r="P9" s="235"/>
    </row>
    <row r="10" spans="1:16" x14ac:dyDescent="0.2">
      <c r="N10" s="235"/>
      <c r="O10" s="241"/>
      <c r="P10" s="242"/>
    </row>
    <row r="17" spans="16:18" ht="24" customHeight="1" x14ac:dyDescent="0.2">
      <c r="P17" s="266"/>
      <c r="Q17" s="267"/>
      <c r="R17" s="268"/>
    </row>
    <row r="18" spans="16:18" ht="14.25" customHeight="1" x14ac:dyDescent="0.2">
      <c r="Q18" s="237"/>
      <c r="R18" s="239"/>
    </row>
    <row r="19" spans="16:18" x14ac:dyDescent="0.2">
      <c r="Q19" s="237"/>
      <c r="R19" s="239"/>
    </row>
    <row r="20" spans="16:18" x14ac:dyDescent="0.2">
      <c r="Q20" s="238"/>
      <c r="R20" s="239"/>
    </row>
  </sheetData>
  <mergeCells count="4">
    <mergeCell ref="A3:H3"/>
    <mergeCell ref="A2:H2"/>
    <mergeCell ref="J2:L3"/>
    <mergeCell ref="P17:R17"/>
  </mergeCells>
  <pageMargins left="0.7" right="0.7" top="0.75" bottom="0.75" header="0.3" footer="0.3"/>
  <pageSetup paperSize="5" scale="66" orientation="landscape" r:id="rId1"/>
  <drawing r:id="rId2"/>
  <legacyDrawing r:id="rId3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B1:W18"/>
  <sheetViews>
    <sheetView zoomScale="93" zoomScaleNormal="93" workbookViewId="0">
      <selection activeCell="P7" sqref="P7"/>
    </sheetView>
  </sheetViews>
  <sheetFormatPr baseColWidth="10" defaultRowHeight="12.75" x14ac:dyDescent="0.2"/>
  <cols>
    <col min="2" max="2" width="18.85546875" customWidth="1"/>
    <col min="3" max="3" width="23.7109375" bestFit="1" customWidth="1"/>
    <col min="4" max="5" width="18.7109375" customWidth="1"/>
    <col min="6" max="6" width="17.28515625" customWidth="1"/>
    <col min="7" max="7" width="14.140625" bestFit="1" customWidth="1"/>
    <col min="8" max="8" width="15.42578125" customWidth="1"/>
    <col min="9" max="9" width="15" customWidth="1"/>
    <col min="11" max="11" width="14.7109375" customWidth="1"/>
    <col min="12" max="12" width="14.5703125" customWidth="1"/>
    <col min="13" max="13" width="13.28515625" customWidth="1"/>
    <col min="15" max="15" width="17.7109375" customWidth="1"/>
    <col min="16" max="16" width="12.7109375" bestFit="1" customWidth="1"/>
  </cols>
  <sheetData>
    <row r="1" spans="2:23" ht="48.75" customHeight="1" x14ac:dyDescent="0.2"/>
    <row r="2" spans="2:23" ht="12.75" customHeight="1" x14ac:dyDescent="0.2">
      <c r="B2" s="269" t="s">
        <v>103</v>
      </c>
      <c r="C2" s="269"/>
      <c r="D2" s="269"/>
      <c r="E2" s="269"/>
      <c r="F2" s="269"/>
      <c r="G2" s="269"/>
      <c r="H2" s="269"/>
      <c r="I2" s="269"/>
      <c r="J2" s="14"/>
      <c r="K2" s="14"/>
      <c r="L2" s="14"/>
    </row>
    <row r="3" spans="2:23" ht="24.75" customHeight="1" thickBot="1" x14ac:dyDescent="0.25">
      <c r="B3" s="250" t="s">
        <v>126</v>
      </c>
      <c r="C3" s="251"/>
      <c r="D3" s="251"/>
      <c r="E3" s="251"/>
      <c r="F3" s="251"/>
      <c r="G3" s="251"/>
      <c r="H3" s="251"/>
      <c r="I3" s="252"/>
      <c r="J3" s="14"/>
      <c r="K3" s="14"/>
      <c r="L3" s="14"/>
    </row>
    <row r="4" spans="2:23" ht="105" customHeight="1" thickBot="1" x14ac:dyDescent="0.25">
      <c r="B4" s="1" t="s">
        <v>20</v>
      </c>
      <c r="C4" s="2" t="s">
        <v>113</v>
      </c>
      <c r="D4" s="212" t="s">
        <v>120</v>
      </c>
      <c r="E4" s="244" t="s">
        <v>121</v>
      </c>
      <c r="F4" s="229" t="s">
        <v>114</v>
      </c>
      <c r="G4" s="3" t="s">
        <v>22</v>
      </c>
      <c r="H4" s="3" t="s">
        <v>23</v>
      </c>
      <c r="I4" s="3" t="s">
        <v>24</v>
      </c>
      <c r="J4" s="14"/>
      <c r="K4" s="151" t="s">
        <v>22</v>
      </c>
      <c r="L4" s="152" t="s">
        <v>23</v>
      </c>
      <c r="M4" s="153" t="s">
        <v>24</v>
      </c>
    </row>
    <row r="5" spans="2:23" s="214" customFormat="1" ht="24.75" thickBot="1" x14ac:dyDescent="0.25">
      <c r="B5" s="4" t="s">
        <v>31</v>
      </c>
      <c r="C5" s="5">
        <v>3847877385</v>
      </c>
      <c r="D5" s="227">
        <v>0</v>
      </c>
      <c r="E5" s="5">
        <v>0</v>
      </c>
      <c r="F5" s="230">
        <f>C5+D5-E5</f>
        <v>3847877385</v>
      </c>
      <c r="G5" s="5">
        <v>3027609167</v>
      </c>
      <c r="H5" s="5">
        <v>2982632593</v>
      </c>
      <c r="I5" s="5">
        <v>2977422970</v>
      </c>
      <c r="J5" s="14"/>
      <c r="K5" s="209">
        <f>G5/F5</f>
        <v>0.78682579096786887</v>
      </c>
      <c r="L5" s="209">
        <f>H5/F5</f>
        <v>0.77513711965642584</v>
      </c>
      <c r="M5" s="209">
        <f>I5/F5</f>
        <v>0.77378322438411062</v>
      </c>
      <c r="O5" s="215"/>
      <c r="P5" s="215"/>
    </row>
    <row r="6" spans="2:23" ht="24.75" thickBot="1" x14ac:dyDescent="0.25">
      <c r="B6" s="4" t="s">
        <v>112</v>
      </c>
      <c r="C6" s="5">
        <v>1266158636</v>
      </c>
      <c r="D6" s="5">
        <v>3354702650</v>
      </c>
      <c r="E6" s="5">
        <v>0</v>
      </c>
      <c r="F6" s="230">
        <f>C6+D6-E6</f>
        <v>4620861286</v>
      </c>
      <c r="G6" s="5">
        <v>2840632516</v>
      </c>
      <c r="H6" s="5">
        <v>1600626290</v>
      </c>
      <c r="I6" s="5">
        <v>1599273790</v>
      </c>
      <c r="J6" s="14"/>
      <c r="K6" s="209">
        <f>G6/F6</f>
        <v>0.61474091953514665</v>
      </c>
      <c r="L6" s="209">
        <f>H6/F6</f>
        <v>0.34639133073513345</v>
      </c>
      <c r="M6" s="209">
        <f>I6/F6</f>
        <v>0.34609863638308747</v>
      </c>
      <c r="O6" s="45"/>
    </row>
    <row r="7" spans="2:23" ht="24.75" thickBot="1" x14ac:dyDescent="0.25">
      <c r="B7" s="4" t="s">
        <v>111</v>
      </c>
      <c r="C7" s="5">
        <v>3633816368</v>
      </c>
      <c r="D7" s="5">
        <v>27646993</v>
      </c>
      <c r="E7" s="5">
        <v>1999999949</v>
      </c>
      <c r="F7" s="230">
        <f>C7+D7-E7</f>
        <v>1661463412</v>
      </c>
      <c r="G7" s="5">
        <v>130056140</v>
      </c>
      <c r="H7" s="5">
        <v>130056140</v>
      </c>
      <c r="I7" s="5">
        <v>130056140</v>
      </c>
      <c r="J7" s="14"/>
      <c r="K7" s="209">
        <f>G7/F7</f>
        <v>7.8278064422402094E-2</v>
      </c>
      <c r="L7" s="209">
        <f>H7/F7</f>
        <v>7.8278064422402094E-2</v>
      </c>
      <c r="M7" s="209">
        <f>I7/F7</f>
        <v>7.8278064422402094E-2</v>
      </c>
      <c r="O7" s="45"/>
    </row>
    <row r="8" spans="2:23" ht="48.75" hidden="1" thickBot="1" x14ac:dyDescent="0.25">
      <c r="B8" s="6" t="s">
        <v>116</v>
      </c>
      <c r="C8" s="7">
        <v>0</v>
      </c>
      <c r="D8" s="7">
        <v>0</v>
      </c>
      <c r="E8" s="7">
        <v>0</v>
      </c>
      <c r="F8" s="231">
        <f t="shared" ref="F8" si="0">C8+D8-E8</f>
        <v>0</v>
      </c>
      <c r="G8" s="7">
        <v>0</v>
      </c>
      <c r="H8" s="7">
        <v>0</v>
      </c>
      <c r="I8" s="7">
        <v>0</v>
      </c>
      <c r="J8" s="14"/>
      <c r="K8" s="209" t="e">
        <f>G8/F8</f>
        <v>#DIV/0!</v>
      </c>
      <c r="L8" s="209" t="e">
        <f>H8/F8</f>
        <v>#DIV/0!</v>
      </c>
      <c r="M8" s="209" t="e">
        <f>I8/F8</f>
        <v>#DIV/0!</v>
      </c>
      <c r="O8" s="45"/>
    </row>
    <row r="9" spans="2:23" ht="13.5" thickBot="1" x14ac:dyDescent="0.25">
      <c r="B9" s="6" t="s">
        <v>27</v>
      </c>
      <c r="C9" s="7">
        <f>'EJE DE FUNCIONAMIENTO E INVERSI'!B6</f>
        <v>8217481969</v>
      </c>
      <c r="D9" s="7">
        <f>'EJE DE FUNCIONAMIENTO E INVERSI'!C6</f>
        <v>0</v>
      </c>
      <c r="E9" s="7">
        <v>0</v>
      </c>
      <c r="F9" s="232">
        <f>'EJE DE FUNCIONAMIENTO E INVERSI'!E6</f>
        <v>8217481969</v>
      </c>
      <c r="G9" s="7">
        <f>'EJE DE FUNCIONAMIENTO E INVERSI'!F6</f>
        <v>5665242569</v>
      </c>
      <c r="H9" s="7">
        <f>'EJE DE FUNCIONAMIENTO E INVERSI'!G6</f>
        <v>3562588102</v>
      </c>
      <c r="I9" s="7">
        <f>'EJE DE FUNCIONAMIENTO E INVERSI'!H6</f>
        <v>3555322546</v>
      </c>
      <c r="J9" s="14"/>
      <c r="K9" s="209">
        <f>G9/F9</f>
        <v>0.6894134468894263</v>
      </c>
      <c r="L9" s="209">
        <f>H9/F9</f>
        <v>0.43353768410319221</v>
      </c>
      <c r="M9" s="209">
        <f>I9/F9</f>
        <v>0.43265352566786996</v>
      </c>
      <c r="N9" s="45"/>
      <c r="O9" s="45"/>
      <c r="P9" s="45"/>
    </row>
    <row r="10" spans="2:23" ht="13.5" hidden="1" thickBot="1" x14ac:dyDescent="0.25">
      <c r="B10" s="4" t="s">
        <v>26</v>
      </c>
      <c r="C10" s="5">
        <v>0</v>
      </c>
      <c r="D10" s="5"/>
      <c r="E10" s="5"/>
      <c r="F10" s="231"/>
      <c r="G10" s="5">
        <v>0</v>
      </c>
      <c r="H10" s="5">
        <v>0</v>
      </c>
      <c r="I10" s="5">
        <v>0</v>
      </c>
      <c r="J10" s="14"/>
      <c r="K10" s="181" t="e">
        <f t="shared" ref="K10" si="1">G10/F10</f>
        <v>#DIV/0!</v>
      </c>
      <c r="L10" s="181" t="e">
        <f t="shared" ref="L10" si="2">H10/F10</f>
        <v>#DIV/0!</v>
      </c>
      <c r="M10" s="181" t="e">
        <f t="shared" ref="M10" si="3">I10/F10</f>
        <v>#DIV/0!</v>
      </c>
    </row>
    <row r="11" spans="2:23" ht="13.5" thickBot="1" x14ac:dyDescent="0.25">
      <c r="B11" s="8" t="s">
        <v>89</v>
      </c>
      <c r="C11" s="9">
        <f>+SUM(C5:C10)</f>
        <v>16965334358</v>
      </c>
      <c r="D11" s="9">
        <f>+SUM(D5:D10)</f>
        <v>3382349643</v>
      </c>
      <c r="E11" s="9">
        <f>E5+E6+E7+E8+E9</f>
        <v>1999999949</v>
      </c>
      <c r="F11" s="233">
        <f t="shared" ref="F11" si="4">+SUM(F5:F10)</f>
        <v>18347684052</v>
      </c>
      <c r="G11" s="9">
        <f>+SUM(G5:G10)</f>
        <v>11663540392</v>
      </c>
      <c r="H11" s="9">
        <f>+SUM(H5:H10)</f>
        <v>8275903125</v>
      </c>
      <c r="I11" s="9">
        <f>+SUM(I5:I10)</f>
        <v>8262075446</v>
      </c>
      <c r="J11" s="14"/>
      <c r="K11" s="181">
        <f>G11/F11</f>
        <v>0.63569551115791145</v>
      </c>
      <c r="L11" s="181">
        <f>H11/F11</f>
        <v>0.45105982322046145</v>
      </c>
      <c r="M11" s="181">
        <f>I11/F11</f>
        <v>0.45030617611378521</v>
      </c>
      <c r="O11" s="154"/>
    </row>
    <row r="12" spans="2:23" x14ac:dyDescent="0.2">
      <c r="D12" s="45"/>
      <c r="J12" s="14"/>
      <c r="K12" s="14"/>
      <c r="L12" s="14"/>
    </row>
    <row r="13" spans="2:23" x14ac:dyDescent="0.2">
      <c r="N13" s="235"/>
      <c r="O13" s="270"/>
      <c r="P13" s="270"/>
      <c r="Q13" s="270"/>
      <c r="R13" s="270"/>
      <c r="S13" s="270"/>
      <c r="T13" s="270"/>
      <c r="U13" s="270"/>
      <c r="V13" s="270"/>
      <c r="W13" s="235"/>
    </row>
    <row r="14" spans="2:23" x14ac:dyDescent="0.2">
      <c r="N14" s="235"/>
      <c r="O14" s="235"/>
      <c r="P14" s="235"/>
      <c r="Q14" s="235"/>
      <c r="R14" s="235"/>
      <c r="S14" s="235"/>
      <c r="T14" s="235"/>
      <c r="U14" s="235"/>
      <c r="V14" s="235"/>
      <c r="W14" s="235"/>
    </row>
    <row r="18" spans="16:16" x14ac:dyDescent="0.2">
      <c r="P18" s="45"/>
    </row>
  </sheetData>
  <mergeCells count="3">
    <mergeCell ref="B3:I3"/>
    <mergeCell ref="B2:I2"/>
    <mergeCell ref="O13:V13"/>
  </mergeCells>
  <pageMargins left="0.70866141732283472" right="0.70866141732283472" top="0.74803149606299213" bottom="0.74803149606299213" header="0.31496062992125984" footer="0.31496062992125984"/>
  <pageSetup paperSize="5" scale="52" orientation="landscape" r:id="rId1"/>
  <drawing r:id="rId2"/>
  <legacyDrawing r:id="rId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rgb="FFC00000"/>
  </sheetPr>
  <dimension ref="A1:D9"/>
  <sheetViews>
    <sheetView workbookViewId="0">
      <selection activeCell="I4" sqref="I4"/>
    </sheetView>
  </sheetViews>
  <sheetFormatPr baseColWidth="10" defaultRowHeight="15" x14ac:dyDescent="0.25"/>
  <cols>
    <col min="1" max="1" width="15.85546875" style="10" customWidth="1"/>
    <col min="2" max="2" width="17.85546875" style="10" bestFit="1" customWidth="1"/>
    <col min="3" max="3" width="16.28515625" style="10" bestFit="1" customWidth="1"/>
    <col min="4" max="4" width="7.5703125" style="10" customWidth="1"/>
    <col min="5" max="16384" width="11.42578125" style="10"/>
  </cols>
  <sheetData>
    <row r="1" spans="1:4" ht="49.5" customHeight="1" x14ac:dyDescent="0.25"/>
    <row r="2" spans="1:4" x14ac:dyDescent="0.25">
      <c r="A2" s="271" t="s">
        <v>19</v>
      </c>
      <c r="B2" s="272"/>
      <c r="C2" s="272"/>
      <c r="D2" s="272"/>
    </row>
    <row r="3" spans="1:4" ht="27" customHeight="1" x14ac:dyDescent="0.25">
      <c r="A3" s="272"/>
      <c r="B3" s="272"/>
      <c r="C3" s="272"/>
      <c r="D3" s="272"/>
    </row>
    <row r="4" spans="1:4" x14ac:dyDescent="0.25">
      <c r="A4" s="18" t="s">
        <v>18</v>
      </c>
      <c r="B4" s="18" t="s">
        <v>0</v>
      </c>
      <c r="C4" s="18" t="s">
        <v>1</v>
      </c>
      <c r="D4" s="18" t="s">
        <v>2</v>
      </c>
    </row>
    <row r="5" spans="1:4" x14ac:dyDescent="0.25">
      <c r="A5" s="15">
        <v>2012</v>
      </c>
      <c r="B5" s="16">
        <v>0</v>
      </c>
      <c r="C5" s="16">
        <v>0</v>
      </c>
      <c r="D5" s="17" t="e">
        <f>+C5/B5</f>
        <v>#DIV/0!</v>
      </c>
    </row>
    <row r="6" spans="1:4" x14ac:dyDescent="0.25">
      <c r="A6" s="15">
        <v>2013</v>
      </c>
      <c r="B6" s="16">
        <v>0</v>
      </c>
      <c r="C6" s="16">
        <v>0</v>
      </c>
      <c r="D6" s="17" t="e">
        <f>+C6/B6</f>
        <v>#DIV/0!</v>
      </c>
    </row>
    <row r="7" spans="1:4" x14ac:dyDescent="0.25">
      <c r="A7" s="15">
        <v>2014</v>
      </c>
      <c r="B7" s="16">
        <v>0</v>
      </c>
      <c r="C7" s="16">
        <v>0</v>
      </c>
      <c r="D7" s="17" t="e">
        <f>+C7/B7</f>
        <v>#DIV/0!</v>
      </c>
    </row>
    <row r="8" spans="1:4" x14ac:dyDescent="0.25">
      <c r="A8" s="15">
        <v>2015</v>
      </c>
      <c r="B8" s="16">
        <v>0</v>
      </c>
      <c r="C8" s="16">
        <v>0</v>
      </c>
      <c r="D8" s="17" t="e">
        <f t="shared" ref="D8" si="0">+C8/B8</f>
        <v>#DIV/0!</v>
      </c>
    </row>
    <row r="9" spans="1:4" x14ac:dyDescent="0.25">
      <c r="D9" s="11"/>
    </row>
  </sheetData>
  <mergeCells count="1">
    <mergeCell ref="A2:D3"/>
  </mergeCells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E31"/>
  <sheetViews>
    <sheetView topLeftCell="A4" workbookViewId="0">
      <selection activeCell="C15" sqref="C15"/>
    </sheetView>
  </sheetViews>
  <sheetFormatPr baseColWidth="10" defaultRowHeight="12.75" x14ac:dyDescent="0.2"/>
  <cols>
    <col min="1" max="1" width="26.7109375" bestFit="1" customWidth="1"/>
    <col min="2" max="2" width="23.28515625" bestFit="1" customWidth="1"/>
    <col min="3" max="3" width="17.5703125" customWidth="1"/>
    <col min="4" max="10" width="16.5703125" bestFit="1" customWidth="1"/>
  </cols>
  <sheetData>
    <row r="1" spans="1:5" ht="48" customHeight="1" x14ac:dyDescent="0.2"/>
    <row r="2" spans="1:5" x14ac:dyDescent="0.2">
      <c r="B2" s="12"/>
    </row>
    <row r="3" spans="1:5" ht="13.5" thickBot="1" x14ac:dyDescent="0.25">
      <c r="B3" s="12"/>
    </row>
    <row r="4" spans="1:5" ht="42" customHeight="1" thickBot="1" x14ac:dyDescent="0.25">
      <c r="A4" s="273" t="s">
        <v>127</v>
      </c>
      <c r="B4" s="274"/>
      <c r="C4" s="274"/>
      <c r="D4" s="274"/>
      <c r="E4" s="275"/>
    </row>
    <row r="5" spans="1:5" ht="13.5" thickBot="1" x14ac:dyDescent="0.25">
      <c r="A5" s="32" t="s">
        <v>3</v>
      </c>
      <c r="B5" s="33" t="s">
        <v>4</v>
      </c>
      <c r="C5" s="33" t="s">
        <v>5</v>
      </c>
      <c r="D5" s="33" t="s">
        <v>4</v>
      </c>
      <c r="E5" s="34" t="s">
        <v>5</v>
      </c>
    </row>
    <row r="6" spans="1:5" x14ac:dyDescent="0.2">
      <c r="A6" s="29" t="s">
        <v>6</v>
      </c>
      <c r="B6" s="30">
        <v>320656449</v>
      </c>
      <c r="C6" s="30">
        <v>178575850</v>
      </c>
      <c r="D6" s="31">
        <f>+B6/$B$17</f>
        <v>8.3333333398304218E-2</v>
      </c>
      <c r="E6" s="177">
        <f>+C6/$B$17</f>
        <v>4.640892422823395E-2</v>
      </c>
    </row>
    <row r="7" spans="1:5" x14ac:dyDescent="0.2">
      <c r="A7" s="22" t="s">
        <v>7</v>
      </c>
      <c r="B7" s="19">
        <f>+$B$6*2</f>
        <v>641312898</v>
      </c>
      <c r="C7" s="19">
        <v>471517663</v>
      </c>
      <c r="D7" s="20">
        <f t="shared" ref="D7:D17" si="0">+B7/$B$17</f>
        <v>0.16666666679660844</v>
      </c>
      <c r="E7" s="179">
        <f t="shared" ref="E7:E17" si="1">+C7/$B$17</f>
        <v>0.12253967988639534</v>
      </c>
    </row>
    <row r="8" spans="1:5" x14ac:dyDescent="0.2">
      <c r="A8" s="22" t="s">
        <v>8</v>
      </c>
      <c r="B8" s="19">
        <f>+$B$6*3</f>
        <v>961969347</v>
      </c>
      <c r="C8" s="19">
        <v>811407273</v>
      </c>
      <c r="D8" s="20">
        <f t="shared" si="0"/>
        <v>0.25000000019491264</v>
      </c>
      <c r="E8" s="179">
        <f t="shared" si="1"/>
        <v>0.21087139526926479</v>
      </c>
    </row>
    <row r="9" spans="1:5" x14ac:dyDescent="0.2">
      <c r="A9" s="22" t="s">
        <v>9</v>
      </c>
      <c r="B9" s="19">
        <f>+$B$6*4</f>
        <v>1282625796</v>
      </c>
      <c r="C9" s="19">
        <v>1140774823</v>
      </c>
      <c r="D9" s="20">
        <f t="shared" si="0"/>
        <v>0.33333333359321687</v>
      </c>
      <c r="E9" s="179">
        <f t="shared" si="1"/>
        <v>0.29646860044112344</v>
      </c>
    </row>
    <row r="10" spans="1:5" x14ac:dyDescent="0.2">
      <c r="A10" s="22" t="s">
        <v>10</v>
      </c>
      <c r="B10" s="19">
        <f>+$B$6*5</f>
        <v>1603282245</v>
      </c>
      <c r="C10" s="19">
        <v>1562267360</v>
      </c>
      <c r="D10" s="20">
        <f t="shared" si="0"/>
        <v>0.41666666699152111</v>
      </c>
      <c r="E10" s="179">
        <f t="shared" si="1"/>
        <v>0.4060075734455868</v>
      </c>
    </row>
    <row r="11" spans="1:5" x14ac:dyDescent="0.2">
      <c r="A11" s="22" t="s">
        <v>11</v>
      </c>
      <c r="B11" s="19">
        <f>+$B$6*6</f>
        <v>1923938694</v>
      </c>
      <c r="C11" s="19">
        <v>1812284593</v>
      </c>
      <c r="D11" s="20">
        <f t="shared" si="0"/>
        <v>0.50000000038982528</v>
      </c>
      <c r="E11" s="179">
        <f t="shared" si="1"/>
        <v>0.47098293725905716</v>
      </c>
    </row>
    <row r="12" spans="1:5" x14ac:dyDescent="0.2">
      <c r="A12" s="22" t="s">
        <v>12</v>
      </c>
      <c r="B12" s="19">
        <f>+$B$6*7</f>
        <v>2244595143</v>
      </c>
      <c r="C12" s="19">
        <v>2379785728</v>
      </c>
      <c r="D12" s="20">
        <f t="shared" si="0"/>
        <v>0.58333333378812957</v>
      </c>
      <c r="E12" s="179">
        <f t="shared" si="1"/>
        <v>0.61846714172260453</v>
      </c>
    </row>
    <row r="13" spans="1:5" x14ac:dyDescent="0.2">
      <c r="A13" s="22" t="s">
        <v>13</v>
      </c>
      <c r="B13" s="19">
        <f>+$B$6*8</f>
        <v>2565251592</v>
      </c>
      <c r="C13" s="19">
        <v>2626650436</v>
      </c>
      <c r="D13" s="20">
        <f t="shared" si="0"/>
        <v>0.66666666718643375</v>
      </c>
      <c r="E13" s="179">
        <f t="shared" si="1"/>
        <v>0.68262321617610489</v>
      </c>
    </row>
    <row r="14" spans="1:5" x14ac:dyDescent="0.2">
      <c r="A14" s="22" t="s">
        <v>14</v>
      </c>
      <c r="B14" s="19">
        <f>+$B$6*9</f>
        <v>2885908041</v>
      </c>
      <c r="C14" s="19">
        <v>2982632593</v>
      </c>
      <c r="D14" s="20">
        <f t="shared" si="0"/>
        <v>0.75000000058473792</v>
      </c>
      <c r="E14" s="179">
        <f t="shared" si="1"/>
        <v>0.77513711965642584</v>
      </c>
    </row>
    <row r="15" spans="1:5" x14ac:dyDescent="0.2">
      <c r="A15" s="22" t="s">
        <v>15</v>
      </c>
      <c r="B15" s="19">
        <f>+$B$6*10</f>
        <v>3206564490</v>
      </c>
      <c r="C15" s="19">
        <v>0</v>
      </c>
      <c r="D15" s="20">
        <f t="shared" si="0"/>
        <v>0.83333333398304221</v>
      </c>
      <c r="E15" s="179">
        <f t="shared" si="1"/>
        <v>0</v>
      </c>
    </row>
    <row r="16" spans="1:5" x14ac:dyDescent="0.2">
      <c r="A16" s="22" t="s">
        <v>16</v>
      </c>
      <c r="B16" s="19">
        <f>+$B$6*11</f>
        <v>3527220939</v>
      </c>
      <c r="C16" s="216">
        <v>0</v>
      </c>
      <c r="D16" s="20">
        <f t="shared" si="0"/>
        <v>0.91666666738134639</v>
      </c>
      <c r="E16" s="179">
        <f t="shared" si="1"/>
        <v>0</v>
      </c>
    </row>
    <row r="17" spans="1:5" ht="13.5" thickBot="1" x14ac:dyDescent="0.25">
      <c r="A17" s="24" t="s">
        <v>17</v>
      </c>
      <c r="B17" s="25">
        <f>+$B$6*12-3</f>
        <v>3847877385</v>
      </c>
      <c r="C17" s="25">
        <v>0</v>
      </c>
      <c r="D17" s="27">
        <f t="shared" si="0"/>
        <v>1</v>
      </c>
      <c r="E17" s="188">
        <f t="shared" si="1"/>
        <v>0</v>
      </c>
    </row>
    <row r="18" spans="1:5" x14ac:dyDescent="0.2">
      <c r="B18" s="197"/>
    </row>
    <row r="19" spans="1:5" x14ac:dyDescent="0.2">
      <c r="B19" s="13"/>
      <c r="C19" s="195"/>
      <c r="D19" s="195"/>
    </row>
    <row r="20" spans="1:5" x14ac:dyDescent="0.2">
      <c r="A20" s="197"/>
      <c r="B20" s="13"/>
    </row>
    <row r="21" spans="1:5" x14ac:dyDescent="0.2">
      <c r="B21" s="13"/>
      <c r="C21" s="195"/>
      <c r="D21" s="196"/>
    </row>
    <row r="22" spans="1:5" x14ac:dyDescent="0.2">
      <c r="B22" s="13"/>
      <c r="D22" s="197"/>
    </row>
    <row r="23" spans="1:5" x14ac:dyDescent="0.2">
      <c r="B23" s="13"/>
      <c r="D23" s="197"/>
    </row>
    <row r="24" spans="1:5" x14ac:dyDescent="0.2">
      <c r="B24" s="13"/>
    </row>
    <row r="25" spans="1:5" x14ac:dyDescent="0.2">
      <c r="B25" s="13"/>
    </row>
    <row r="26" spans="1:5" x14ac:dyDescent="0.2">
      <c r="B26" s="13"/>
    </row>
    <row r="27" spans="1:5" x14ac:dyDescent="0.2">
      <c r="B27" s="13"/>
    </row>
    <row r="28" spans="1:5" x14ac:dyDescent="0.2">
      <c r="B28" s="13"/>
    </row>
    <row r="29" spans="1:5" x14ac:dyDescent="0.2">
      <c r="B29" s="13"/>
    </row>
    <row r="30" spans="1:5" x14ac:dyDescent="0.2">
      <c r="B30" s="13"/>
    </row>
    <row r="31" spans="1:5" x14ac:dyDescent="0.2">
      <c r="B31" s="13"/>
    </row>
  </sheetData>
  <mergeCells count="1">
    <mergeCell ref="A4:E4"/>
  </mergeCells>
  <pageMargins left="0.70866141732283472" right="0.70866141732283472" top="0.74803149606299213" bottom="0.74803149606299213" header="0.31496062992125984" footer="0.31496062992125984"/>
  <pageSetup paperSize="119" scale="69" orientation="landscape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E31"/>
  <sheetViews>
    <sheetView workbookViewId="0">
      <selection activeCell="C15" sqref="C15"/>
    </sheetView>
  </sheetViews>
  <sheetFormatPr baseColWidth="10" defaultRowHeight="12.75" x14ac:dyDescent="0.2"/>
  <cols>
    <col min="1" max="1" width="26.7109375" bestFit="1" customWidth="1"/>
    <col min="2" max="2" width="20" bestFit="1" customWidth="1"/>
    <col min="3" max="3" width="17.5703125" customWidth="1"/>
    <col min="4" max="10" width="16.5703125" bestFit="1" customWidth="1"/>
  </cols>
  <sheetData>
    <row r="1" spans="1:5" ht="48.75" customHeight="1" x14ac:dyDescent="0.2"/>
    <row r="2" spans="1:5" x14ac:dyDescent="0.2">
      <c r="B2" s="12"/>
    </row>
    <row r="3" spans="1:5" ht="13.5" thickBot="1" x14ac:dyDescent="0.25">
      <c r="B3" s="12"/>
    </row>
    <row r="4" spans="1:5" ht="39.75" customHeight="1" thickBot="1" x14ac:dyDescent="0.25">
      <c r="A4" s="276" t="s">
        <v>128</v>
      </c>
      <c r="B4" s="277"/>
      <c r="C4" s="277"/>
      <c r="D4" s="277"/>
      <c r="E4" s="278"/>
    </row>
    <row r="5" spans="1:5" x14ac:dyDescent="0.2">
      <c r="A5" s="36" t="s">
        <v>3</v>
      </c>
      <c r="B5" s="35" t="s">
        <v>4</v>
      </c>
      <c r="C5" s="35" t="s">
        <v>32</v>
      </c>
      <c r="D5" s="35" t="s">
        <v>4</v>
      </c>
      <c r="E5" s="37" t="s">
        <v>32</v>
      </c>
    </row>
    <row r="6" spans="1:5" x14ac:dyDescent="0.2">
      <c r="A6" s="22" t="s">
        <v>6</v>
      </c>
      <c r="B6" s="190">
        <v>105513220</v>
      </c>
      <c r="C6" s="21">
        <v>7532079</v>
      </c>
      <c r="D6" s="20">
        <f>+B6/$B$17</f>
        <v>8.3333333596596823E-2</v>
      </c>
      <c r="E6" s="179">
        <f>+C6/$B$17</f>
        <v>5.9487640694021217E-3</v>
      </c>
    </row>
    <row r="7" spans="1:5" x14ac:dyDescent="0.2">
      <c r="A7" s="22" t="s">
        <v>7</v>
      </c>
      <c r="B7" s="190">
        <f>+$B$6*2</f>
        <v>211026440</v>
      </c>
      <c r="C7" s="21">
        <v>107268397</v>
      </c>
      <c r="D7" s="20">
        <f t="shared" ref="D7:D17" si="0">+B7/$B$17</f>
        <v>0.16666666719319365</v>
      </c>
      <c r="E7" s="179">
        <f t="shared" ref="E7:E17" si="1">+C7/$B$17</f>
        <v>8.4719555630784329E-2</v>
      </c>
    </row>
    <row r="8" spans="1:5" x14ac:dyDescent="0.2">
      <c r="A8" s="22" t="s">
        <v>8</v>
      </c>
      <c r="B8" s="190">
        <f>+$B$6*3</f>
        <v>316539660</v>
      </c>
      <c r="C8" s="21">
        <v>268657320</v>
      </c>
      <c r="D8" s="20">
        <f t="shared" si="0"/>
        <v>0.25000000078979046</v>
      </c>
      <c r="E8" s="179">
        <f t="shared" si="1"/>
        <v>0.21218298589245652</v>
      </c>
    </row>
    <row r="9" spans="1:5" x14ac:dyDescent="0.2">
      <c r="A9" s="22" t="s">
        <v>9</v>
      </c>
      <c r="B9" s="190">
        <f>+$B$6*4</f>
        <v>422052880</v>
      </c>
      <c r="C9" s="21">
        <v>446866793</v>
      </c>
      <c r="D9" s="20">
        <f t="shared" si="0"/>
        <v>0.33333333438638729</v>
      </c>
      <c r="E9" s="179">
        <f t="shared" si="1"/>
        <v>0.3529311259225183</v>
      </c>
    </row>
    <row r="10" spans="1:5" x14ac:dyDescent="0.2">
      <c r="A10" s="22" t="s">
        <v>10</v>
      </c>
      <c r="B10" s="190">
        <f>+$B$6*5</f>
        <v>527566100</v>
      </c>
      <c r="C10" s="21">
        <v>628721805</v>
      </c>
      <c r="D10" s="20">
        <f t="shared" si="0"/>
        <v>0.41666666798298407</v>
      </c>
      <c r="E10" s="179">
        <f t="shared" si="1"/>
        <v>0.49655847784305601</v>
      </c>
    </row>
    <row r="11" spans="1:5" x14ac:dyDescent="0.2">
      <c r="A11" s="22" t="s">
        <v>11</v>
      </c>
      <c r="B11" s="190">
        <f>+$B$6*6</f>
        <v>633079320</v>
      </c>
      <c r="C11" s="21">
        <v>751022366</v>
      </c>
      <c r="D11" s="20">
        <f t="shared" si="0"/>
        <v>0.50000000157958091</v>
      </c>
      <c r="E11" s="179">
        <f t="shared" si="1"/>
        <v>0.59315029305695943</v>
      </c>
    </row>
    <row r="12" spans="1:5" x14ac:dyDescent="0.2">
      <c r="A12" s="22" t="s">
        <v>12</v>
      </c>
      <c r="B12" s="190">
        <f>+$B$6*7</f>
        <v>738592540</v>
      </c>
      <c r="C12" s="21">
        <v>988660839</v>
      </c>
      <c r="D12" s="20">
        <f t="shared" si="0"/>
        <v>0.58333333517617769</v>
      </c>
      <c r="E12" s="179">
        <f t="shared" si="1"/>
        <v>0.78083488979180327</v>
      </c>
    </row>
    <row r="13" spans="1:5" x14ac:dyDescent="0.2">
      <c r="A13" s="22" t="s">
        <v>13</v>
      </c>
      <c r="B13" s="190">
        <f>+$B$6*8</f>
        <v>844105760</v>
      </c>
      <c r="C13" s="21">
        <v>1222766031</v>
      </c>
      <c r="D13" s="20">
        <f t="shared" si="0"/>
        <v>0.66666666877277458</v>
      </c>
      <c r="E13" s="179">
        <f t="shared" si="1"/>
        <v>0.96572893493260503</v>
      </c>
    </row>
    <row r="14" spans="1:5" x14ac:dyDescent="0.2">
      <c r="A14" s="22" t="s">
        <v>14</v>
      </c>
      <c r="B14" s="190">
        <f>+$B$6*9</f>
        <v>949618980</v>
      </c>
      <c r="C14" s="21">
        <v>1600626290</v>
      </c>
      <c r="D14" s="20">
        <f t="shared" si="0"/>
        <v>0.75000000236937137</v>
      </c>
      <c r="E14" s="179">
        <f t="shared" si="1"/>
        <v>1.2641593592542539</v>
      </c>
    </row>
    <row r="15" spans="1:5" x14ac:dyDescent="0.2">
      <c r="A15" s="38" t="s">
        <v>15</v>
      </c>
      <c r="B15" s="190">
        <f>+$B$6*10</f>
        <v>1055132200</v>
      </c>
      <c r="C15" s="21">
        <v>0</v>
      </c>
      <c r="D15" s="20">
        <f t="shared" si="0"/>
        <v>0.83333333596596815</v>
      </c>
      <c r="E15" s="179">
        <f t="shared" si="1"/>
        <v>0</v>
      </c>
    </row>
    <row r="16" spans="1:5" x14ac:dyDescent="0.2">
      <c r="A16" s="38" t="s">
        <v>16</v>
      </c>
      <c r="B16" s="190">
        <f>+$B$6*11</f>
        <v>1160645420</v>
      </c>
      <c r="C16" s="21">
        <v>0</v>
      </c>
      <c r="D16" s="20">
        <f t="shared" si="0"/>
        <v>0.91666666956256504</v>
      </c>
      <c r="E16" s="179">
        <f t="shared" si="1"/>
        <v>0</v>
      </c>
    </row>
    <row r="17" spans="1:5" ht="13.5" thickBot="1" x14ac:dyDescent="0.25">
      <c r="A17" s="39" t="s">
        <v>17</v>
      </c>
      <c r="B17" s="218">
        <f>+$B$6*12-4</f>
        <v>1266158636</v>
      </c>
      <c r="C17" s="26">
        <v>0</v>
      </c>
      <c r="D17" s="27">
        <f t="shared" si="0"/>
        <v>1</v>
      </c>
      <c r="E17" s="188">
        <f t="shared" si="1"/>
        <v>0</v>
      </c>
    </row>
    <row r="18" spans="1:5" x14ac:dyDescent="0.2">
      <c r="B18" s="196"/>
    </row>
    <row r="19" spans="1:5" x14ac:dyDescent="0.2">
      <c r="B19" s="13"/>
      <c r="C19" s="217"/>
      <c r="D19" s="195"/>
    </row>
    <row r="20" spans="1:5" x14ac:dyDescent="0.2">
      <c r="B20" s="13"/>
      <c r="C20" s="217"/>
    </row>
    <row r="21" spans="1:5" x14ac:dyDescent="0.2">
      <c r="B21" s="13"/>
      <c r="C21" s="195"/>
      <c r="D21" s="196"/>
    </row>
    <row r="22" spans="1:5" x14ac:dyDescent="0.2">
      <c r="B22" s="13"/>
      <c r="D22" s="196"/>
    </row>
    <row r="23" spans="1:5" x14ac:dyDescent="0.2">
      <c r="B23" s="13"/>
    </row>
    <row r="24" spans="1:5" x14ac:dyDescent="0.2">
      <c r="B24" s="13"/>
    </row>
    <row r="25" spans="1:5" x14ac:dyDescent="0.2">
      <c r="B25" s="13"/>
    </row>
    <row r="26" spans="1:5" x14ac:dyDescent="0.2">
      <c r="B26" s="13"/>
    </row>
    <row r="27" spans="1:5" x14ac:dyDescent="0.2">
      <c r="B27" s="13"/>
    </row>
    <row r="28" spans="1:5" x14ac:dyDescent="0.2">
      <c r="B28" s="13"/>
    </row>
    <row r="29" spans="1:5" x14ac:dyDescent="0.2">
      <c r="B29" s="13"/>
    </row>
    <row r="30" spans="1:5" x14ac:dyDescent="0.2">
      <c r="B30" s="13"/>
    </row>
    <row r="31" spans="1:5" x14ac:dyDescent="0.2">
      <c r="B31" s="13"/>
    </row>
  </sheetData>
  <mergeCells count="1">
    <mergeCell ref="A4:E4"/>
  </mergeCells>
  <pageMargins left="0.70866141732283472" right="0.70866141732283472" top="0.74803149606299213" bottom="0.74803149606299213" header="0.31496062992125984" footer="0.31496062992125984"/>
  <pageSetup paperSize="119" scale="70" orientation="landscape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E31"/>
  <sheetViews>
    <sheetView workbookViewId="0"/>
  </sheetViews>
  <sheetFormatPr baseColWidth="10" defaultRowHeight="12.75" x14ac:dyDescent="0.2"/>
  <cols>
    <col min="1" max="1" width="26.7109375" bestFit="1" customWidth="1"/>
    <col min="2" max="2" width="20" bestFit="1" customWidth="1"/>
    <col min="3" max="3" width="17.5703125" customWidth="1"/>
    <col min="4" max="10" width="16.5703125" bestFit="1" customWidth="1"/>
  </cols>
  <sheetData>
    <row r="1" spans="1:5" ht="48" customHeight="1" x14ac:dyDescent="0.2"/>
    <row r="2" spans="1:5" x14ac:dyDescent="0.2">
      <c r="B2" s="12"/>
    </row>
    <row r="3" spans="1:5" ht="13.5" thickBot="1" x14ac:dyDescent="0.25">
      <c r="B3" s="12"/>
    </row>
    <row r="4" spans="1:5" ht="25.5" customHeight="1" thickBot="1" x14ac:dyDescent="0.25">
      <c r="A4" s="276" t="s">
        <v>33</v>
      </c>
      <c r="B4" s="277"/>
      <c r="C4" s="277"/>
      <c r="D4" s="277"/>
      <c r="E4" s="278"/>
    </row>
    <row r="5" spans="1:5" x14ac:dyDescent="0.2">
      <c r="A5" s="36" t="s">
        <v>3</v>
      </c>
      <c r="B5" s="35" t="s">
        <v>4</v>
      </c>
      <c r="C5" s="35" t="s">
        <v>32</v>
      </c>
      <c r="D5" s="35" t="s">
        <v>4</v>
      </c>
      <c r="E5" s="37" t="s">
        <v>32</v>
      </c>
    </row>
    <row r="6" spans="1:5" x14ac:dyDescent="0.2">
      <c r="A6" s="22" t="s">
        <v>6</v>
      </c>
      <c r="B6" s="19">
        <v>0</v>
      </c>
      <c r="C6" s="19">
        <v>0</v>
      </c>
      <c r="D6" s="20" t="e">
        <f>+B6/$B$17</f>
        <v>#DIV/0!</v>
      </c>
      <c r="E6" s="23" t="e">
        <f>+C6/$B$17</f>
        <v>#DIV/0!</v>
      </c>
    </row>
    <row r="7" spans="1:5" x14ac:dyDescent="0.2">
      <c r="A7" s="22" t="s">
        <v>7</v>
      </c>
      <c r="B7" s="19">
        <f>+B6*2</f>
        <v>0</v>
      </c>
      <c r="C7" s="19">
        <v>0</v>
      </c>
      <c r="D7" s="20" t="e">
        <f t="shared" ref="D7:D17" si="0">+B7/$B$17</f>
        <v>#DIV/0!</v>
      </c>
      <c r="E7" s="23" t="e">
        <f t="shared" ref="E7:E13" si="1">+C7/$B$17</f>
        <v>#DIV/0!</v>
      </c>
    </row>
    <row r="8" spans="1:5" x14ac:dyDescent="0.2">
      <c r="A8" s="22" t="s">
        <v>8</v>
      </c>
      <c r="B8" s="19">
        <f>+B7+$B$6</f>
        <v>0</v>
      </c>
      <c r="C8" s="19">
        <v>0</v>
      </c>
      <c r="D8" s="20" t="e">
        <f t="shared" si="0"/>
        <v>#DIV/0!</v>
      </c>
      <c r="E8" s="23" t="e">
        <f t="shared" si="1"/>
        <v>#DIV/0!</v>
      </c>
    </row>
    <row r="9" spans="1:5" x14ac:dyDescent="0.2">
      <c r="A9" s="22" t="s">
        <v>9</v>
      </c>
      <c r="B9" s="19">
        <f t="shared" ref="B9:B15" si="2">+B8+$B$6</f>
        <v>0</v>
      </c>
      <c r="C9" s="19">
        <v>0</v>
      </c>
      <c r="D9" s="20" t="e">
        <f t="shared" si="0"/>
        <v>#DIV/0!</v>
      </c>
      <c r="E9" s="23" t="e">
        <f t="shared" si="1"/>
        <v>#DIV/0!</v>
      </c>
    </row>
    <row r="10" spans="1:5" x14ac:dyDescent="0.2">
      <c r="A10" s="22" t="s">
        <v>10</v>
      </c>
      <c r="B10" s="19">
        <f t="shared" si="2"/>
        <v>0</v>
      </c>
      <c r="C10" s="19">
        <v>0</v>
      </c>
      <c r="D10" s="20" t="e">
        <f t="shared" si="0"/>
        <v>#DIV/0!</v>
      </c>
      <c r="E10" s="23" t="e">
        <f t="shared" si="1"/>
        <v>#DIV/0!</v>
      </c>
    </row>
    <row r="11" spans="1:5" x14ac:dyDescent="0.2">
      <c r="A11" s="22" t="s">
        <v>11</v>
      </c>
      <c r="B11" s="19">
        <f t="shared" si="2"/>
        <v>0</v>
      </c>
      <c r="C11" s="19">
        <v>0</v>
      </c>
      <c r="D11" s="20" t="e">
        <f t="shared" si="0"/>
        <v>#DIV/0!</v>
      </c>
      <c r="E11" s="23" t="e">
        <f t="shared" si="1"/>
        <v>#DIV/0!</v>
      </c>
    </row>
    <row r="12" spans="1:5" x14ac:dyDescent="0.2">
      <c r="A12" s="22" t="s">
        <v>12</v>
      </c>
      <c r="B12" s="19">
        <f t="shared" si="2"/>
        <v>0</v>
      </c>
      <c r="C12" s="19">
        <v>0</v>
      </c>
      <c r="D12" s="20" t="e">
        <f t="shared" si="0"/>
        <v>#DIV/0!</v>
      </c>
      <c r="E12" s="23" t="e">
        <f t="shared" si="1"/>
        <v>#DIV/0!</v>
      </c>
    </row>
    <row r="13" spans="1:5" x14ac:dyDescent="0.2">
      <c r="A13" s="22" t="s">
        <v>13</v>
      </c>
      <c r="B13" s="19">
        <f t="shared" si="2"/>
        <v>0</v>
      </c>
      <c r="C13" s="19">
        <v>0</v>
      </c>
      <c r="D13" s="20" t="e">
        <f t="shared" si="0"/>
        <v>#DIV/0!</v>
      </c>
      <c r="E13" s="23" t="e">
        <f t="shared" si="1"/>
        <v>#DIV/0!</v>
      </c>
    </row>
    <row r="14" spans="1:5" x14ac:dyDescent="0.2">
      <c r="A14" s="22" t="s">
        <v>14</v>
      </c>
      <c r="B14" s="19">
        <f t="shared" si="2"/>
        <v>0</v>
      </c>
      <c r="C14" s="19"/>
      <c r="D14" s="20" t="e">
        <f t="shared" si="0"/>
        <v>#DIV/0!</v>
      </c>
      <c r="E14" s="23"/>
    </row>
    <row r="15" spans="1:5" x14ac:dyDescent="0.2">
      <c r="A15" s="38" t="s">
        <v>15</v>
      </c>
      <c r="B15" s="19">
        <f t="shared" si="2"/>
        <v>0</v>
      </c>
      <c r="C15" s="19"/>
      <c r="D15" s="20" t="e">
        <f t="shared" si="0"/>
        <v>#DIV/0!</v>
      </c>
      <c r="E15" s="23"/>
    </row>
    <row r="16" spans="1:5" x14ac:dyDescent="0.2">
      <c r="A16" s="38" t="s">
        <v>16</v>
      </c>
      <c r="B16" s="19">
        <f>+B15</f>
        <v>0</v>
      </c>
      <c r="C16" s="19"/>
      <c r="D16" s="20" t="e">
        <f t="shared" si="0"/>
        <v>#DIV/0!</v>
      </c>
      <c r="E16" s="23"/>
    </row>
    <row r="17" spans="1:5" ht="13.5" thickBot="1" x14ac:dyDescent="0.25">
      <c r="A17" s="39" t="s">
        <v>17</v>
      </c>
      <c r="B17" s="25">
        <f>+B16</f>
        <v>0</v>
      </c>
      <c r="C17" s="25"/>
      <c r="D17" s="27" t="e">
        <f t="shared" si="0"/>
        <v>#DIV/0!</v>
      </c>
      <c r="E17" s="28"/>
    </row>
    <row r="19" spans="1:5" x14ac:dyDescent="0.2">
      <c r="B19" s="13"/>
    </row>
    <row r="20" spans="1:5" x14ac:dyDescent="0.2">
      <c r="B20" s="13"/>
    </row>
    <row r="21" spans="1:5" x14ac:dyDescent="0.2">
      <c r="B21" s="13"/>
    </row>
    <row r="22" spans="1:5" x14ac:dyDescent="0.2">
      <c r="B22" s="13"/>
    </row>
    <row r="23" spans="1:5" x14ac:dyDescent="0.2">
      <c r="B23" s="13"/>
    </row>
    <row r="24" spans="1:5" x14ac:dyDescent="0.2">
      <c r="B24" s="13"/>
    </row>
    <row r="25" spans="1:5" x14ac:dyDescent="0.2">
      <c r="B25" s="13"/>
    </row>
    <row r="26" spans="1:5" x14ac:dyDescent="0.2">
      <c r="B26" s="13"/>
    </row>
    <row r="27" spans="1:5" x14ac:dyDescent="0.2">
      <c r="B27" s="13"/>
    </row>
    <row r="28" spans="1:5" x14ac:dyDescent="0.2">
      <c r="B28" s="13"/>
    </row>
    <row r="29" spans="1:5" x14ac:dyDescent="0.2">
      <c r="B29" s="13"/>
    </row>
    <row r="30" spans="1:5" x14ac:dyDescent="0.2">
      <c r="B30" s="13"/>
    </row>
    <row r="31" spans="1:5" x14ac:dyDescent="0.2">
      <c r="B31" s="13"/>
    </row>
  </sheetData>
  <mergeCells count="1">
    <mergeCell ref="A4:E4"/>
  </mergeCells>
  <pageMargins left="0.7" right="0.7" top="0.75" bottom="0.75" header="0.3" footer="0.3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E32"/>
  <sheetViews>
    <sheetView workbookViewId="0">
      <selection activeCell="B3" sqref="B3"/>
    </sheetView>
  </sheetViews>
  <sheetFormatPr baseColWidth="10" defaultRowHeight="12.75" x14ac:dyDescent="0.2"/>
  <cols>
    <col min="1" max="1" width="26.7109375" bestFit="1" customWidth="1"/>
    <col min="2" max="2" width="20" bestFit="1" customWidth="1"/>
    <col min="3" max="3" width="17.5703125" customWidth="1"/>
    <col min="4" max="10" width="16.5703125" bestFit="1" customWidth="1"/>
  </cols>
  <sheetData>
    <row r="1" spans="1:5" ht="48.75" customHeight="1" x14ac:dyDescent="0.2"/>
    <row r="2" spans="1:5" x14ac:dyDescent="0.2">
      <c r="B2" s="12"/>
    </row>
    <row r="3" spans="1:5" x14ac:dyDescent="0.2">
      <c r="B3" s="12"/>
    </row>
    <row r="4" spans="1:5" ht="13.5" thickBot="1" x14ac:dyDescent="0.25">
      <c r="B4" s="12"/>
    </row>
    <row r="5" spans="1:5" ht="42" customHeight="1" thickBot="1" x14ac:dyDescent="0.25">
      <c r="A5" s="276" t="s">
        <v>34</v>
      </c>
      <c r="B5" s="277"/>
      <c r="C5" s="277"/>
      <c r="D5" s="277"/>
      <c r="E5" s="278"/>
    </row>
    <row r="6" spans="1:5" x14ac:dyDescent="0.2">
      <c r="A6" s="36" t="s">
        <v>3</v>
      </c>
      <c r="B6" s="35" t="s">
        <v>4</v>
      </c>
      <c r="C6" s="35" t="s">
        <v>32</v>
      </c>
      <c r="D6" s="35" t="s">
        <v>4</v>
      </c>
      <c r="E6" s="37" t="s">
        <v>32</v>
      </c>
    </row>
    <row r="7" spans="1:5" x14ac:dyDescent="0.2">
      <c r="A7" s="22" t="s">
        <v>6</v>
      </c>
      <c r="B7" s="21">
        <v>0</v>
      </c>
      <c r="C7" s="21">
        <v>0</v>
      </c>
      <c r="D7" s="20" t="e">
        <f>+B7/$B$18</f>
        <v>#DIV/0!</v>
      </c>
      <c r="E7" s="23" t="e">
        <f>+C7/$B$18</f>
        <v>#DIV/0!</v>
      </c>
    </row>
    <row r="8" spans="1:5" x14ac:dyDescent="0.2">
      <c r="A8" s="22" t="s">
        <v>7</v>
      </c>
      <c r="B8" s="21">
        <v>0</v>
      </c>
      <c r="C8" s="21">
        <v>0</v>
      </c>
      <c r="D8" s="20" t="e">
        <f t="shared" ref="D8:D18" si="0">+B8/$B$18</f>
        <v>#DIV/0!</v>
      </c>
      <c r="E8" s="23" t="e">
        <f t="shared" ref="E8:E14" si="1">+C8/$B$18</f>
        <v>#DIV/0!</v>
      </c>
    </row>
    <row r="9" spans="1:5" x14ac:dyDescent="0.2">
      <c r="A9" s="22" t="s">
        <v>8</v>
      </c>
      <c r="B9" s="21">
        <v>0</v>
      </c>
      <c r="C9" s="21">
        <v>0</v>
      </c>
      <c r="D9" s="20" t="e">
        <f t="shared" si="0"/>
        <v>#DIV/0!</v>
      </c>
      <c r="E9" s="23" t="e">
        <f t="shared" si="1"/>
        <v>#DIV/0!</v>
      </c>
    </row>
    <row r="10" spans="1:5" x14ac:dyDescent="0.2">
      <c r="A10" s="22" t="s">
        <v>9</v>
      </c>
      <c r="B10" s="21">
        <f>+B9*2</f>
        <v>0</v>
      </c>
      <c r="C10" s="21">
        <v>0</v>
      </c>
      <c r="D10" s="20" t="e">
        <f t="shared" si="0"/>
        <v>#DIV/0!</v>
      </c>
      <c r="E10" s="23" t="e">
        <f t="shared" si="1"/>
        <v>#DIV/0!</v>
      </c>
    </row>
    <row r="11" spans="1:5" x14ac:dyDescent="0.2">
      <c r="A11" s="22" t="s">
        <v>10</v>
      </c>
      <c r="B11" s="21">
        <f>+B10</f>
        <v>0</v>
      </c>
      <c r="C11" s="21">
        <v>0</v>
      </c>
      <c r="D11" s="20" t="e">
        <f t="shared" si="0"/>
        <v>#DIV/0!</v>
      </c>
      <c r="E11" s="23" t="e">
        <f t="shared" si="1"/>
        <v>#DIV/0!</v>
      </c>
    </row>
    <row r="12" spans="1:5" x14ac:dyDescent="0.2">
      <c r="A12" s="22" t="s">
        <v>11</v>
      </c>
      <c r="B12" s="21">
        <f>+B11</f>
        <v>0</v>
      </c>
      <c r="C12" s="21">
        <v>0</v>
      </c>
      <c r="D12" s="20" t="e">
        <f t="shared" si="0"/>
        <v>#DIV/0!</v>
      </c>
      <c r="E12" s="23" t="e">
        <f t="shared" si="1"/>
        <v>#DIV/0!</v>
      </c>
    </row>
    <row r="13" spans="1:5" x14ac:dyDescent="0.2">
      <c r="A13" s="22" t="s">
        <v>12</v>
      </c>
      <c r="B13" s="21">
        <f>+B12</f>
        <v>0</v>
      </c>
      <c r="C13" s="21">
        <v>0</v>
      </c>
      <c r="D13" s="20" t="e">
        <f t="shared" si="0"/>
        <v>#DIV/0!</v>
      </c>
      <c r="E13" s="23" t="e">
        <f t="shared" si="1"/>
        <v>#DIV/0!</v>
      </c>
    </row>
    <row r="14" spans="1:5" x14ac:dyDescent="0.2">
      <c r="A14" s="22" t="s">
        <v>13</v>
      </c>
      <c r="B14" s="21">
        <f>+B13</f>
        <v>0</v>
      </c>
      <c r="C14" s="21">
        <v>0</v>
      </c>
      <c r="D14" s="20" t="e">
        <f t="shared" si="0"/>
        <v>#DIV/0!</v>
      </c>
      <c r="E14" s="23" t="e">
        <f t="shared" si="1"/>
        <v>#DIV/0!</v>
      </c>
    </row>
    <row r="15" spans="1:5" x14ac:dyDescent="0.2">
      <c r="A15" s="22" t="s">
        <v>14</v>
      </c>
      <c r="B15" s="21">
        <f>+B14+B9</f>
        <v>0</v>
      </c>
      <c r="C15" s="21"/>
      <c r="D15" s="20" t="e">
        <f t="shared" si="0"/>
        <v>#DIV/0!</v>
      </c>
      <c r="E15" s="23"/>
    </row>
    <row r="16" spans="1:5" x14ac:dyDescent="0.2">
      <c r="A16" s="38" t="s">
        <v>15</v>
      </c>
      <c r="B16" s="21">
        <f>+B15+B9</f>
        <v>0</v>
      </c>
      <c r="C16" s="21"/>
      <c r="D16" s="20" t="e">
        <f t="shared" si="0"/>
        <v>#DIV/0!</v>
      </c>
      <c r="E16" s="23"/>
    </row>
    <row r="17" spans="1:5" x14ac:dyDescent="0.2">
      <c r="A17" s="38" t="s">
        <v>16</v>
      </c>
      <c r="B17" s="21">
        <f>+B16</f>
        <v>0</v>
      </c>
      <c r="C17" s="21"/>
      <c r="D17" s="20" t="e">
        <f t="shared" si="0"/>
        <v>#DIV/0!</v>
      </c>
      <c r="E17" s="23"/>
    </row>
    <row r="18" spans="1:5" ht="13.5" thickBot="1" x14ac:dyDescent="0.25">
      <c r="A18" s="39" t="s">
        <v>17</v>
      </c>
      <c r="B18" s="26">
        <f>+B17</f>
        <v>0</v>
      </c>
      <c r="C18" s="26"/>
      <c r="D18" s="27" t="e">
        <f t="shared" si="0"/>
        <v>#DIV/0!</v>
      </c>
      <c r="E18" s="28"/>
    </row>
    <row r="20" spans="1:5" x14ac:dyDescent="0.2">
      <c r="B20" s="13"/>
    </row>
    <row r="21" spans="1:5" x14ac:dyDescent="0.2">
      <c r="B21" s="13"/>
    </row>
    <row r="22" spans="1:5" x14ac:dyDescent="0.2">
      <c r="B22" s="13"/>
    </row>
    <row r="23" spans="1:5" x14ac:dyDescent="0.2">
      <c r="B23" s="13"/>
    </row>
    <row r="24" spans="1:5" x14ac:dyDescent="0.2">
      <c r="B24" s="13"/>
    </row>
    <row r="25" spans="1:5" x14ac:dyDescent="0.2">
      <c r="B25" s="13"/>
    </row>
    <row r="26" spans="1:5" x14ac:dyDescent="0.2">
      <c r="B26" s="13"/>
    </row>
    <row r="27" spans="1:5" x14ac:dyDescent="0.2">
      <c r="B27" s="13"/>
    </row>
    <row r="28" spans="1:5" x14ac:dyDescent="0.2">
      <c r="B28" s="13"/>
    </row>
    <row r="29" spans="1:5" x14ac:dyDescent="0.2">
      <c r="B29" s="13"/>
    </row>
    <row r="30" spans="1:5" x14ac:dyDescent="0.2">
      <c r="B30" s="13"/>
    </row>
    <row r="31" spans="1:5" x14ac:dyDescent="0.2">
      <c r="B31" s="13"/>
    </row>
    <row r="32" spans="1:5" x14ac:dyDescent="0.2">
      <c r="B32" s="13"/>
    </row>
  </sheetData>
  <mergeCells count="1">
    <mergeCell ref="A5:E5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14</vt:i4>
      </vt:variant>
      <vt:variant>
        <vt:lpstr>Gráficos</vt:lpstr>
      </vt:variant>
      <vt:variant>
        <vt:i4>1</vt:i4>
      </vt:variant>
    </vt:vector>
  </HeadingPairs>
  <TitlesOfParts>
    <vt:vector size="15" baseType="lpstr">
      <vt:lpstr>EJE INGRESOS</vt:lpstr>
      <vt:lpstr>EJEC INGRE 3-4</vt:lpstr>
      <vt:lpstr>EJE DE FUNCIONAMIENTO E INVERSI</vt:lpstr>
      <vt:lpstr>EJECUCIÓN DE GASTOS</vt:lpstr>
      <vt:lpstr>COMP. HIST. C.I. diap 3</vt:lpstr>
      <vt:lpstr>tendencia GP diap 4-5</vt:lpstr>
      <vt:lpstr>tendencia GG diap 6-7</vt:lpstr>
      <vt:lpstr>tendencia TRANSF diap 8-9</vt:lpstr>
      <vt:lpstr>tendencia DEUDA diap 10-11</vt:lpstr>
      <vt:lpstr>Proyectos de Inversion diap 12</vt:lpstr>
      <vt:lpstr>Proyectos Inv. Lienal diap 13</vt:lpstr>
      <vt:lpstr>EJECUCION INVERSION diap 14-17</vt:lpstr>
      <vt:lpstr>Reservas diap 18-19 </vt:lpstr>
      <vt:lpstr>Ejecución ingresos diap 20-21</vt:lpstr>
      <vt:lpstr>Gráfico1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Carlos Alexander Bedoya Parra</dc:creator>
  <cp:lastModifiedBy>Lynne Anne Davis Sjogreen</cp:lastModifiedBy>
  <cp:lastPrinted>2023-10-25T13:25:18Z</cp:lastPrinted>
  <dcterms:created xsi:type="dcterms:W3CDTF">2015-09-23T21:56:21Z</dcterms:created>
  <dcterms:modified xsi:type="dcterms:W3CDTF">2026-01-14T20:51:53Z</dcterms:modified>
</cp:coreProperties>
</file>