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7-JULIO 2025\"/>
    </mc:Choice>
  </mc:AlternateContent>
  <xr:revisionPtr revIDLastSave="0" documentId="13_ncr:1_{6409C7E4-FBC6-45EF-A143-FD669A871B3C}" xr6:coauthVersionLast="36" xr6:coauthVersionMax="36" xr10:uidLastSave="{00000000-0000-0000-0000-000000000000}"/>
  <bookViews>
    <workbookView xWindow="0" yWindow="0" windowWidth="28800" windowHeight="12225" tabRatio="945" activeTab="3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0" l="1"/>
  <c r="I5" i="11" l="1"/>
  <c r="H5" i="11"/>
  <c r="F5" i="11" l="1"/>
  <c r="G5" i="11" l="1"/>
  <c r="K5" i="11" s="1"/>
  <c r="D5" i="11"/>
  <c r="B18" i="10"/>
  <c r="D4" i="9"/>
  <c r="B17" i="6"/>
  <c r="B17" i="5"/>
  <c r="F4" i="9" l="1"/>
  <c r="I8" i="11" l="1"/>
  <c r="B16" i="6" l="1"/>
  <c r="G7" i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<sst xmlns="http://schemas.openxmlformats.org/spreadsheetml/2006/main" count="283" uniqueCount="131">
  <si>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</si>
  <si>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</si>
  <si>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</si>
  <si>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</si>
  <si>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</si>
  <si>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</si>
  <si>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</si>
  <si>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</si>
  <si>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</si>
  <si>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</si>
  <si>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</si>
  <si>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</si>
  <si>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</si>
  <si>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</si>
  <si>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</si>
  <si>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</si>
  <si>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</si>
  <si>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</si>
  <si>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</si>
  <si>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</si>
  <si>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</si>
  <si>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</si>
  <si>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</si>
  <si>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</si>
  <si>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</si>
  <si>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</si>
  <si>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</si>
  <si>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</si>
  <si>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</si>
  <si>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</si>
  <si>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</si>
  <si>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</si>
  <si>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</si>
  <si>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</si>
  <si>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</si>
  <si>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</si>
  <si>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</si>
  <si>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</si>
  <si>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</si>
  <si>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</si>
  <si>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</si>
  <si>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</si>
  <si>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</si>
  <si>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</si>
  <si>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</si>
  <si>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</si>
  <si>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</si>
  <si>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</si>
  <si>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</si>
  <si>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</si>
  <si>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</si>
  <si>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</si>
  <si>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</si>
  <si>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</si>
  <si>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</si>
  <si>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</si>
  <si>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</si>
  <si>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</si>
  <si>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</si>
  <si>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</si>
  <si>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</si>
  <si>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</si>
  <si>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</si>
  <si>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</si>
  <si>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</si>
  <si>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</si>
  <si>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</si>
  <si>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</si>
  <si>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</si>
  <si>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</si>
  <si>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</si>
  <si>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</si>
  <si>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</si>
  <si>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</si>
  <si>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</si>
  <si>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</si>
  <si>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</si>
  <si>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</si>
  <si>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</si>
  <si>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</si>
  <si>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</si>
  <si>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</si>
  <si>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</si>
  <si>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</si>
  <si>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</si>
  <si>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</si>
  <si>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</si>
  <si>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</si>
  <si>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</si>
  <si>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</si>
  <si>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</si>
  <si>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</si>
  <si>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</si>
  <si>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</si>
  <si>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</si>
  <si>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</si>
  <si>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</si>
  <si>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</si>
  <si>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</si>
  <si>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</si>
  <si>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</si>
  <si>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</si>
  <si>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</si>
  <si>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</si>
  <si>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</si>
  <si>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</si>
  <si>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</si>
  <si>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</si>
  <si>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</si>
  <si>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</si>
  <si>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</si>
  <si>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</si>
  <si>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</si>
  <si>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</si>
  <si>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</si>
  <si>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</si>
  <si>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</si>
  <si>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</si>
  <si>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</si>
  <si>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</si>
  <si>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</si>
  <si>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</si>
  <si>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</si>
  <si>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</si>
  <si>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</si>
  <si>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</si>
  <si>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JULIO 31  DE 2025</t>
  </si>
  <si>
    <t>EJECUCIÓN PRESUPUESTAL 
GASTOS DE PERSONAL 
CON CORTE JULIO 31  DE 2025</t>
  </si>
  <si>
    <t>EJECUCIÓN PRESUPUESTAL
ADQUISICIÓN BIENES Y SERVICIOS
CON CORTE JULIO 31  DE 2025</t>
  </si>
  <si>
    <t>Ejecución Presupuestal - Proyectos de Inversión
CON CORTE JULIO 31  DE 2025</t>
  </si>
  <si>
    <t>EJECUCIÓN PRESUPUESTAL 
PROYECTOS DE INVERSIÓN
CON CORTE JULIO 31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</si>
</sst>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JULIO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8.4719555630784329E-2</c:v>
                </c:pt>
                <c:pt idx="2">
                  <c:v>0.21218298589245652</c:v>
                </c:pt>
                <c:pt idx="3">
                  <c:v>0.3529311259225183</c:v>
                </c:pt>
                <c:pt idx="4">
                  <c:v>0.49655847784305601</c:v>
                </c:pt>
                <c:pt idx="5">
                  <c:v>0.59315029305695943</c:v>
                </c:pt>
                <c:pt idx="6">
                  <c:v>0.78083488979180327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JULIO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628721805</c:v>
                </c:pt>
                <c:pt idx="5">
                  <c:v>751022366</c:v>
                </c:pt>
                <c:pt idx="6">
                  <c:v>988660839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JULIO 31 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2270584216</c:v>
                </c:pt>
                <c:pt idx="3" formatCode="0.00%">
                  <c:v>0.27631143269503411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JULIO 31  DE 2025</a:t>
            </a: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0.12903230283923972</c:v>
                </c:pt>
                <c:pt idx="5">
                  <c:v>0.19066727495243502</c:v>
                </c:pt>
                <c:pt idx="6">
                  <c:v>0.27631143269503411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4277551340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2270584216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2265301800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0.52054283248041522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0.27631143269503411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0.27566860609438837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220520589</c:v>
                </c:pt>
                <c:pt idx="1">
                  <c:v>5440649907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1.2998304916755948E-2</c:v>
                </c:pt>
                <c:pt idx="1">
                  <c:v>0.32069217099953368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220520589</c:v>
                </c:pt>
                <c:pt idx="1">
                  <c:v>0</c:v>
                </c:pt>
                <c:pt idx="2">
                  <c:v>0</c:v>
                </c:pt>
                <c:pt idx="3">
                  <c:v>220520589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0.26892754756097559</c:v>
                </c:pt>
                <c:pt idx="1">
                  <c:v>0</c:v>
                </c:pt>
                <c:pt idx="2">
                  <c:v>0</c:v>
                </c:pt>
                <c:pt idx="3" formatCode="0.00%">
                  <c:v>0.12719189860275545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220520589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0.26892754756097559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JULIO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1999999949</c:v>
                </c:pt>
                <c:pt idx="2">
                  <c:v>1999999949</c:v>
                </c:pt>
                <c:pt idx="3">
                  <c:v>8747852389</c:v>
                </c:pt>
                <c:pt idx="4">
                  <c:v>4907492751</c:v>
                </c:pt>
                <c:pt idx="5">
                  <c:v>3498502707</c:v>
                </c:pt>
                <c:pt idx="6">
                  <c:v>3433907460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4277551340</c:v>
                </c:pt>
                <c:pt idx="5">
                  <c:v>2270584216</c:v>
                </c:pt>
                <c:pt idx="6">
                  <c:v>2265301800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JULIO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2447732573</c:v>
                </c:pt>
                <c:pt idx="5">
                  <c:v>2379785728</c:v>
                </c:pt>
                <c:pt idx="6">
                  <c:v>2323206481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1999999949</c:v>
                </c:pt>
                <c:pt idx="2">
                  <c:v>0</c:v>
                </c:pt>
                <c:pt idx="3">
                  <c:v>3266158585</c:v>
                </c:pt>
                <c:pt idx="4">
                  <c:v>2329704038</c:v>
                </c:pt>
                <c:pt idx="5">
                  <c:v>988660839</c:v>
                </c:pt>
                <c:pt idx="6">
                  <c:v>980644839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0</c:v>
                </c:pt>
                <c:pt idx="2">
                  <c:v>1999999949</c:v>
                </c:pt>
                <c:pt idx="3">
                  <c:v>1633816419</c:v>
                </c:pt>
                <c:pt idx="4">
                  <c:v>130056140</c:v>
                </c:pt>
                <c:pt idx="5">
                  <c:v>130056140</c:v>
                </c:pt>
                <c:pt idx="6">
                  <c:v>130056140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4277551340</c:v>
                </c:pt>
                <c:pt idx="5">
                  <c:v>2270584216</c:v>
                </c:pt>
                <c:pt idx="6">
                  <c:v>2265301800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JULIO 31 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0.21087139526926479</c:v>
                </c:pt>
                <c:pt idx="3">
                  <c:v>0.29646860044112344</c:v>
                </c:pt>
                <c:pt idx="4">
                  <c:v>0.4060075734455868</c:v>
                </c:pt>
                <c:pt idx="5">
                  <c:v>0.47098293725905716</c:v>
                </c:pt>
                <c:pt idx="6">
                  <c:v>0.61846714172260453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JULIO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1562267360</c:v>
                </c:pt>
                <c:pt idx="5">
                  <c:v>1812284593</c:v>
                </c:pt>
                <c:pt idx="6">
                  <c:v>2379785728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220520589</v>
      </c>
      <c r="I7" s="177">
        <f>H7/F10</f>
        <v>1.2998304916755948E-2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5440649907</v>
      </c>
      <c r="I8" s="179">
        <f>H8/F10</f>
        <v>0.32069217099953368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5661170496</v>
      </c>
      <c r="I10" s="178">
        <f>SUM(I7:I9)</f>
        <v>0.33369047591628964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220520589</v>
      </c>
      <c r="D33" s="203"/>
      <c r="E33" s="203"/>
      <c r="F33" s="203"/>
      <c r="G33" s="177">
        <f>C33/C10</f>
        <v>1.2998304916755948E-2</v>
      </c>
    </row>
    <row r="34" spans="2:15" ht="13.5" thickBot="1" x14ac:dyDescent="0.25">
      <c r="B34" s="137" t="s">
        <v>93</v>
      </c>
      <c r="C34" s="142">
        <f>+H8</f>
        <v>5440649907</v>
      </c>
      <c r="D34" s="203"/>
      <c r="E34" s="203"/>
      <c r="F34" s="203"/>
      <c r="G34" s="179">
        <f>C34/C10</f>
        <v>0.32069217099953368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5661170496</v>
      </c>
      <c r="D36" s="205"/>
      <c r="E36" s="205"/>
      <c r="F36" s="205"/>
      <c r="G36" s="206">
        <f>SUM(G33:G35)</f>
        <v>0.33369047591628964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2270584216</v>
      </c>
      <c r="F4" s="186">
        <f>E4/D4</f>
        <v>0.27631143269503411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topLeftCell="A4" workbookViewId="0">
      <selection activeCell="D14" sqref="D14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1060320622</v>
      </c>
      <c r="D11" s="48">
        <f t="shared" si="0"/>
        <v>0.41666666661596174</v>
      </c>
      <c r="E11" s="187">
        <f t="shared" si="0"/>
        <v>0.12903230283923972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1566804894</v>
      </c>
      <c r="D12" s="48">
        <f t="shared" si="0"/>
        <v>0.49999999993915412</v>
      </c>
      <c r="E12" s="187">
        <f t="shared" si="0"/>
        <v>0.19066727495243502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2270584216</v>
      </c>
      <c r="D13" s="48">
        <f>+B13/$B$18</f>
        <v>0.58333333326234649</v>
      </c>
      <c r="E13" s="187">
        <f t="shared" si="0"/>
        <v>0.27631143269503411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0</v>
      </c>
      <c r="D14" s="48">
        <f t="shared" si="0"/>
        <v>0.66666666658553886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0</v>
      </c>
      <c r="D15" s="48">
        <f>+B15/$B$18</f>
        <v>0.74999999990873112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I5" sqref="I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4277551340</v>
      </c>
      <c r="H5" s="40">
        <f>'EJE DE FUNCIONAMIENTO E INVERSI'!G6</f>
        <v>2270584216</v>
      </c>
      <c r="I5" s="40">
        <f>'EJE DE FUNCIONAMIENTO E INVERSI'!H6</f>
        <v>2265301800</v>
      </c>
      <c r="J5" s="156">
        <v>1</v>
      </c>
      <c r="K5" s="156">
        <f>G5/F5</f>
        <v>0.52054283248041522</v>
      </c>
      <c r="L5" s="157">
        <f>H5/F5</f>
        <v>0.27631143269503411</v>
      </c>
      <c r="M5" s="157">
        <f>I5/F5</f>
        <v>0.27566860609438837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4277551340</v>
      </c>
      <c r="H8" s="175">
        <f>+SUM(H5:H7)</f>
        <v>2270584216</v>
      </c>
      <c r="I8" s="175">
        <f>+SUM(I5:I7)</f>
        <v>2265301800</v>
      </c>
      <c r="J8" s="158">
        <v>1</v>
      </c>
      <c r="K8" s="156">
        <f>G8/F8</f>
        <v>0.52054283248041522</v>
      </c>
      <c r="L8" s="157">
        <f>H8/F8</f>
        <v>0.27631143269503411</v>
      </c>
      <c r="M8" s="157">
        <f>I8/F8</f>
        <v>0.27566860609438837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6" sqref="B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220520589</v>
      </c>
      <c r="D4" s="160">
        <f>C4/B4</f>
        <v>0.26892754756097559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220520589</v>
      </c>
      <c r="D7" s="184">
        <f>C7/B7</f>
        <v>0.12719189860275545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220520589</v>
      </c>
      <c r="C13" s="173"/>
    </row>
    <row r="14" spans="1:6" ht="13.5" thickBot="1" x14ac:dyDescent="0.25">
      <c r="A14" s="102" t="s">
        <v>71</v>
      </c>
      <c r="B14" s="185">
        <f>+B13/B12</f>
        <v>0.12719189860275545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abSelected="1" workbookViewId="0">
      <selection activeCell="K5" sqref="K5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1999999949</v>
      </c>
      <c r="D5" s="5">
        <v>1999999949</v>
      </c>
      <c r="E5" s="231">
        <f>B5+C5-D5</f>
        <v>8747852389</v>
      </c>
      <c r="F5" s="5">
        <v>4907492751</v>
      </c>
      <c r="G5" s="5">
        <v>3498502707</v>
      </c>
      <c r="H5" s="5">
        <v>3433907460</v>
      </c>
      <c r="J5" s="209">
        <f>F5/E5</f>
        <v>0.56099400547395317</v>
      </c>
      <c r="K5" s="210">
        <f>G5/E5</f>
        <v>0.3999270393953146</v>
      </c>
      <c r="L5" s="211">
        <f>H5/E5</f>
        <v>0.39254291308321254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4277551340</v>
      </c>
      <c r="G6" s="228">
        <v>2270584216</v>
      </c>
      <c r="H6" s="7">
        <v>2265301800</v>
      </c>
      <c r="J6" s="209">
        <f>F6/E6</f>
        <v>0.52054283248041522</v>
      </c>
      <c r="K6" s="210">
        <f>G6/E6</f>
        <v>0.27631143269503411</v>
      </c>
      <c r="L6" s="211">
        <f>H6/E6</f>
        <v>0.27566860609438837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1999999949</v>
      </c>
      <c r="D7" s="226">
        <f>D5+D6</f>
        <v>1999999949</v>
      </c>
      <c r="E7" s="245">
        <f>SUM(E5:E6)</f>
        <v>16965334358</v>
      </c>
      <c r="F7" s="199">
        <f>+SUM(F5:F6)</f>
        <v>9185044091</v>
      </c>
      <c r="G7" s="199">
        <f>+SUM(G5:G6)</f>
        <v>5769086923</v>
      </c>
      <c r="H7" s="9">
        <f>+SUM(H5:H6)</f>
        <v>5699209260</v>
      </c>
      <c r="J7" s="181">
        <f>F7/E7</f>
        <v>0.5414007114259316</v>
      </c>
      <c r="K7" s="182">
        <f>G7/B7</f>
        <v>0.34005147209371611</v>
      </c>
      <c r="L7" s="183">
        <f>H7/E7</f>
        <v>0.33593262235427379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P4" sqref="P4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2447732573</v>
      </c>
      <c r="H5" s="5">
        <v>2379785728</v>
      </c>
      <c r="I5" s="5">
        <v>2323206481</v>
      </c>
      <c r="J5" s="14"/>
      <c r="K5" s="209">
        <f>G5/F5</f>
        <v>0.63612540839837595</v>
      </c>
      <c r="L5" s="209">
        <f>H5/F5</f>
        <v>0.61846714172260453</v>
      </c>
      <c r="M5" s="209">
        <f>I5/F5</f>
        <v>0.60376312666730159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1999999949</v>
      </c>
      <c r="E6" s="5">
        <v>0</v>
      </c>
      <c r="F6" s="230">
        <f>C6+D6-E6</f>
        <v>3266158585</v>
      </c>
      <c r="G6" s="5">
        <v>2329704038</v>
      </c>
      <c r="H6" s="5">
        <v>988660839</v>
      </c>
      <c r="I6" s="5">
        <v>980644839</v>
      </c>
      <c r="J6" s="14"/>
      <c r="K6" s="209">
        <f>G6/F6</f>
        <v>0.71328564653880699</v>
      </c>
      <c r="L6" s="209">
        <f>H6/F6</f>
        <v>0.30269835749570623</v>
      </c>
      <c r="M6" s="209">
        <f>I6/F6</f>
        <v>0.30024409822096865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0</v>
      </c>
      <c r="E7" s="5">
        <v>1999999949</v>
      </c>
      <c r="F7" s="230">
        <f>C7+D7-E7</f>
        <v>1633816419</v>
      </c>
      <c r="G7" s="5">
        <v>130056140</v>
      </c>
      <c r="H7" s="5">
        <v>130056140</v>
      </c>
      <c r="I7" s="5">
        <v>130056140</v>
      </c>
      <c r="J7" s="14"/>
      <c r="K7" s="209">
        <f>G7/F7</f>
        <v>7.9602664343159601E-2</v>
      </c>
      <c r="L7" s="209">
        <f>H7/F7</f>
        <v>7.9602664343159601E-2</v>
      </c>
      <c r="M7" s="209">
        <f>I7/F7</f>
        <v>7.9602664343159601E-2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4277551340</v>
      </c>
      <c r="H9" s="7">
        <f>'EJE DE FUNCIONAMIENTO E INVERSI'!G6</f>
        <v>2270584216</v>
      </c>
      <c r="I9" s="7">
        <f>'EJE DE FUNCIONAMIENTO E INVERSI'!H6</f>
        <v>2265301800</v>
      </c>
      <c r="J9" s="14"/>
      <c r="K9" s="209">
        <f>G9/F9</f>
        <v>0.52054283248041522</v>
      </c>
      <c r="L9" s="209">
        <f>H9/F9</f>
        <v>0.27631143269503411</v>
      </c>
      <c r="M9" s="209">
        <f>I9/F9</f>
        <v>0.27566860609438837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1999999949</v>
      </c>
      <c r="E11" s="9">
        <f>E5+E6+E7+E8+E9</f>
        <v>1999999949</v>
      </c>
      <c r="F11" s="233">
        <f t="shared" ref="F11" si="4">+SUM(F5:F10)</f>
        <v>16965334358</v>
      </c>
      <c r="G11" s="9">
        <f>+SUM(G5:G10)</f>
        <v>9185044091</v>
      </c>
      <c r="H11" s="9">
        <f>+SUM(H5:H10)</f>
        <v>5769086923</v>
      </c>
      <c r="I11" s="9">
        <f>+SUM(I5:I10)</f>
        <v>5699209260</v>
      </c>
      <c r="J11" s="14"/>
      <c r="K11" s="181">
        <f>G11/F11</f>
        <v>0.5414007114259316</v>
      </c>
      <c r="L11" s="181">
        <f>H11/F11</f>
        <v>0.34005147209371611</v>
      </c>
      <c r="M11" s="181">
        <f>I11/F11</f>
        <v>0.33593262235427379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3" sqref="C13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811407273</v>
      </c>
      <c r="D8" s="20">
        <f t="shared" si="0"/>
        <v>0.25000000019491264</v>
      </c>
      <c r="E8" s="179">
        <f t="shared" si="1"/>
        <v>0.21087139526926479</v>
      </c>
    </row>
    <row r="9" spans="1:5" x14ac:dyDescent="0.2">
      <c r="A9" s="22" t="s">
        <v>9</v>
      </c>
      <c r="B9" s="19">
        <f>+$B$6*4</f>
        <v>1282625796</v>
      </c>
      <c r="C9" s="19">
        <v>1140774823</v>
      </c>
      <c r="D9" s="20">
        <f t="shared" si="0"/>
        <v>0.33333333359321687</v>
      </c>
      <c r="E9" s="179">
        <f t="shared" si="1"/>
        <v>0.29646860044112344</v>
      </c>
    </row>
    <row r="10" spans="1:5" x14ac:dyDescent="0.2">
      <c r="A10" s="22" t="s">
        <v>10</v>
      </c>
      <c r="B10" s="19">
        <f>+$B$6*5</f>
        <v>1603282245</v>
      </c>
      <c r="C10" s="19">
        <v>1562267360</v>
      </c>
      <c r="D10" s="20">
        <f t="shared" si="0"/>
        <v>0.41666666699152111</v>
      </c>
      <c r="E10" s="179">
        <f t="shared" si="1"/>
        <v>0.4060075734455868</v>
      </c>
    </row>
    <row r="11" spans="1:5" x14ac:dyDescent="0.2">
      <c r="A11" s="22" t="s">
        <v>11</v>
      </c>
      <c r="B11" s="19">
        <f>+$B$6*6</f>
        <v>1923938694</v>
      </c>
      <c r="C11" s="19">
        <v>1812284593</v>
      </c>
      <c r="D11" s="20">
        <f t="shared" si="0"/>
        <v>0.50000000038982528</v>
      </c>
      <c r="E11" s="179">
        <f t="shared" si="1"/>
        <v>0.47098293725905716</v>
      </c>
    </row>
    <row r="12" spans="1:5" x14ac:dyDescent="0.2">
      <c r="A12" s="22" t="s">
        <v>12</v>
      </c>
      <c r="B12" s="19">
        <f>+$B$6*7</f>
        <v>2244595143</v>
      </c>
      <c r="C12" s="19">
        <v>2379785728</v>
      </c>
      <c r="D12" s="20">
        <f t="shared" si="0"/>
        <v>0.58333333378812957</v>
      </c>
      <c r="E12" s="179">
        <f t="shared" si="1"/>
        <v>0.61846714172260453</v>
      </c>
    </row>
    <row r="13" spans="1:5" x14ac:dyDescent="0.2">
      <c r="A13" s="22" t="s">
        <v>13</v>
      </c>
      <c r="B13" s="19">
        <f>+$B$6*8</f>
        <v>2565251592</v>
      </c>
      <c r="C13" s="19">
        <v>0</v>
      </c>
      <c r="D13" s="20">
        <f t="shared" si="0"/>
        <v>0.66666666718643375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2885908041</v>
      </c>
      <c r="C14" s="19">
        <v>0</v>
      </c>
      <c r="D14" s="20">
        <f t="shared" si="0"/>
        <v>0.75000000058473792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3" sqref="C1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107268397</v>
      </c>
      <c r="D7" s="20">
        <f t="shared" ref="D7:D17" si="0">+B7/$B$17</f>
        <v>0.16666666719319365</v>
      </c>
      <c r="E7" s="179">
        <f t="shared" ref="E7:E17" si="1">+C7/$B$17</f>
        <v>8.4719555630784329E-2</v>
      </c>
    </row>
    <row r="8" spans="1:5" x14ac:dyDescent="0.2">
      <c r="A8" s="22" t="s">
        <v>8</v>
      </c>
      <c r="B8" s="190">
        <f>+$B$6*3</f>
        <v>316539660</v>
      </c>
      <c r="C8" s="21">
        <v>268657320</v>
      </c>
      <c r="D8" s="20">
        <f t="shared" si="0"/>
        <v>0.25000000078979046</v>
      </c>
      <c r="E8" s="179">
        <f t="shared" si="1"/>
        <v>0.21218298589245652</v>
      </c>
    </row>
    <row r="9" spans="1:5" x14ac:dyDescent="0.2">
      <c r="A9" s="22" t="s">
        <v>9</v>
      </c>
      <c r="B9" s="190">
        <f>+$B$6*4</f>
        <v>422052880</v>
      </c>
      <c r="C9" s="21">
        <v>446866793</v>
      </c>
      <c r="D9" s="20">
        <f t="shared" si="0"/>
        <v>0.33333333438638729</v>
      </c>
      <c r="E9" s="179">
        <f t="shared" si="1"/>
        <v>0.3529311259225183</v>
      </c>
    </row>
    <row r="10" spans="1:5" x14ac:dyDescent="0.2">
      <c r="A10" s="22" t="s">
        <v>10</v>
      </c>
      <c r="B10" s="190">
        <f>+$B$6*5</f>
        <v>527566100</v>
      </c>
      <c r="C10" s="21">
        <v>628721805</v>
      </c>
      <c r="D10" s="20">
        <f t="shared" si="0"/>
        <v>0.41666666798298407</v>
      </c>
      <c r="E10" s="179">
        <f t="shared" si="1"/>
        <v>0.49655847784305601</v>
      </c>
    </row>
    <row r="11" spans="1:5" x14ac:dyDescent="0.2">
      <c r="A11" s="22" t="s">
        <v>11</v>
      </c>
      <c r="B11" s="190">
        <f>+$B$6*6</f>
        <v>633079320</v>
      </c>
      <c r="C11" s="21">
        <v>751022366</v>
      </c>
      <c r="D11" s="20">
        <f t="shared" si="0"/>
        <v>0.50000000157958091</v>
      </c>
      <c r="E11" s="179">
        <f t="shared" si="1"/>
        <v>0.59315029305695943</v>
      </c>
    </row>
    <row r="12" spans="1:5" x14ac:dyDescent="0.2">
      <c r="A12" s="22" t="s">
        <v>12</v>
      </c>
      <c r="B12" s="190">
        <f>+$B$6*7</f>
        <v>738592540</v>
      </c>
      <c r="C12" s="21">
        <v>988660839</v>
      </c>
      <c r="D12" s="20">
        <f t="shared" si="0"/>
        <v>0.58333333517617769</v>
      </c>
      <c r="E12" s="179">
        <f t="shared" si="1"/>
        <v>0.78083488979180327</v>
      </c>
    </row>
    <row r="13" spans="1:5" x14ac:dyDescent="0.2">
      <c r="A13" s="22" t="s">
        <v>13</v>
      </c>
      <c r="B13" s="190">
        <f>+$B$6*8</f>
        <v>844105760</v>
      </c>
      <c r="C13" s="21">
        <v>0</v>
      </c>
      <c r="D13" s="20">
        <f t="shared" si="0"/>
        <v>0.66666666877277458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949618980</v>
      </c>
      <c r="C14" s="21">
        <v>0</v>
      </c>
      <c r="D14" s="20">
        <f t="shared" si="0"/>
        <v>0.75000000236937137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2025-08-06T21:07:01Z</dcterms:modified>
</cp:coreProperties>
</file>