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5\PRESUPUESTO 2025\CONSEJO DIRECTIVO 2025\ENERO 2025\"/>
    </mc:Choice>
  </mc:AlternateContent>
  <xr:revisionPtr revIDLastSave="0" documentId="13_ncr:1_{ED8E3226-E2A2-4F35-96F0-6A468AF3E914}" xr6:coauthVersionLast="36" xr6:coauthVersionMax="36" xr10:uidLastSave="{00000000-0000-0000-0000-000000000000}"/>
  <bookViews>
    <workbookView xWindow="0" yWindow="0" windowWidth="28800" windowHeight="12225" tabRatio="945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1" l="1"/>
  <c r="D5" i="11"/>
  <c r="B18" i="10"/>
  <c r="D4" i="9"/>
  <c r="B17" i="6"/>
  <c r="B17" i="5"/>
  <c r="F4" i="9" l="1"/>
  <c r="I8" i="11" l="1"/>
  <c r="B16" i="6" l="1"/>
  <c r="G7" i="1"/>
  <c r="F7" i="1" l="1"/>
  <c r="B15" i="5" l="1"/>
  <c r="F7" i="4" l="1"/>
  <c r="F6" i="4"/>
  <c r="F5" i="4"/>
  <c r="E5" i="1" l="1"/>
  <c r="C4" i="16" l="1"/>
  <c r="B7" i="5" l="1"/>
  <c r="B7" i="1" l="1"/>
  <c r="C7" i="1"/>
  <c r="D6" i="16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B14" i="5"/>
  <c r="B12" i="5"/>
  <c r="B13" i="5"/>
  <c r="B16" i="5"/>
  <c r="L5" i="11" l="1"/>
  <c r="F8" i="11"/>
  <c r="M5" i="11"/>
  <c r="K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ADMINFOTEP</author>
    <author>PRESUPUESTO</author>
    <author>CONTABILIDAD</author>
  </authors>
  <commentList>
    <comment ref="H7" authorId="0" shapeId="0" xr:uid="{DF6BD829-A8B7-4ACE-87ED-B53757F9F526}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<sst xmlns="http://schemas.openxmlformats.org/spreadsheetml/2006/main" count="283" uniqueCount="131">
  <si>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</si>
  <si>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</si>
  <si>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</si>
  <si>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</si>
  <si>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</si>
  <si>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</si>
  <si>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</si>
  <si>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</si>
  <si>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</si>
  <si>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</si>
  <si>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</si>
  <si>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</si>
  <si>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</si>
  <si>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</si>
  <si>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</si>
  <si>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</si>
  <si>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</si>
  <si>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</si>
  <si>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</si>
  <si>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</si>
  <si>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</si>
  <si>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</si>
  <si>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</si>
  <si>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</si>
  <si>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</si>
  <si>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</si>
  <si>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</si>
  <si>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</si>
  <si>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</si>
  <si>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</si>
  <si>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</si>
  <si>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</si>
  <si>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</si>
  <si>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</si>
  <si>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</si>
  <si>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</si>
  <si>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</si>
  <si>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</si>
  <si>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</si>
  <si>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</si>
  <si>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</si>
  <si>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</si>
  <si>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</si>
  <si>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</si>
  <si>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</si>
  <si>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</si>
  <si>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</si>
  <si>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</si>
  <si>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</si>
  <si>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</si>
  <si>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</si>
  <si>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</si>
  <si>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</si>
  <si>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</si>
  <si>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</si>
  <si>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</si>
  <si>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</si>
  <si>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</si>
  <si>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</si>
  <si>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</si>
  <si>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</si>
  <si>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</si>
  <si>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</si>
  <si>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</si>
  <si>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</si>
  <si>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</si>
  <si>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</si>
  <si>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</si>
  <si>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</si>
  <si>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</si>
  <si>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</si>
  <si>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</si>
  <si>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</si>
  <si>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</si>
  <si>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</si>
  <si>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</si>
  <si>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</si>
  <si>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</si>
  <si>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</si>
  <si>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</si>
  <si>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</si>
  <si>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</si>
  <si>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</si>
  <si>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</si>
  <si>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</si>
  <si>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</si>
  <si>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</si>
  <si>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</si>
  <si>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</si>
  <si>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</si>
  <si>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</si>
  <si>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</si>
  <si>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</si>
  <si>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</si>
  <si>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</si>
  <si>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</si>
  <si>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</si>
  <si>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</si>
  <si>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</si>
  <si>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</si>
  <si>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</si>
  <si>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</si>
  <si>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</si>
  <si>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</si>
  <si>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</si>
  <si>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</si>
  <si>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</si>
  <si>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</si>
  <si>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</si>
  <si>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</si>
  <si>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</si>
  <si>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</si>
  <si>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</si>
  <si>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</si>
  <si>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</si>
  <si>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</si>
  <si>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</si>
  <si>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</si>
  <si>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</si>
  <si>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</si>
  <si>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</si>
  <si>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</si>
  <si>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</si>
  <si>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</si>
  <si>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>CON CORTE ENERO 31 DE 2025</t>
  </si>
  <si>
    <t>EJECUCIÓN PRESUPUESTAL 
GASTOS DE PERSONAL 
CON CORTE ENERO 31 DE 2025</t>
  </si>
  <si>
    <t>EJECUCIÓN PRESUPUESTAL
ADQUISICIÓN BIENES Y SERVICIOS
CON CORTE ENERO 31 DE 2025</t>
  </si>
  <si>
    <t>Ejecución Presupuestal - Proyectos de Inversión
CON CORTE ENERO 31 DE 2025</t>
  </si>
  <si>
    <t>EJECUCIÓN PRESUPUESTAL 
PROYECTOS DE INVERSIÓN
CON CORTE ENERO 31 DE 2025</t>
  </si>
  <si>
    <t>EJECUCIÓN PRESUPUESTAL DE INGRESOS RECURSO PROPIOS
ENERO 2024 - DICIEMBRE 31   2025.</t>
  </si>
  <si>
    <t xml:space="preserve">Presupuesto Definitivo 2025 (2)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</si>
</sst>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1733762853</c:v>
                </c:pt>
                <c:pt idx="1">
                  <c:v>15231571505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0.10219444052291515</c:v>
                </c:pt>
                <c:pt idx="1">
                  <c:v>0.89780555947708485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ENERO 31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8.3333333596596823E-2</c:v>
                </c:pt>
                <c:pt idx="1">
                  <c:v>0.16666666719319365</c:v>
                </c:pt>
                <c:pt idx="2">
                  <c:v>0.25000000078979046</c:v>
                </c:pt>
                <c:pt idx="3">
                  <c:v>0.33333333438638729</c:v>
                </c:pt>
                <c:pt idx="4">
                  <c:v>0.41666666798298407</c:v>
                </c:pt>
                <c:pt idx="5">
                  <c:v>0.50000000157958091</c:v>
                </c:pt>
                <c:pt idx="6">
                  <c:v>0.58333333517617769</c:v>
                </c:pt>
                <c:pt idx="7">
                  <c:v>0.66666666877277458</c:v>
                </c:pt>
                <c:pt idx="8">
                  <c:v>0.75000000236937137</c:v>
                </c:pt>
                <c:pt idx="9">
                  <c:v>0.83333333596596815</c:v>
                </c:pt>
                <c:pt idx="10">
                  <c:v>0.91666666956256504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5.9487640694021217E-3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ENERO 31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105513220</c:v>
                </c:pt>
                <c:pt idx="1">
                  <c:v>211026440</c:v>
                </c:pt>
                <c:pt idx="2">
                  <c:v>316539660</c:v>
                </c:pt>
                <c:pt idx="3">
                  <c:v>422052880</c:v>
                </c:pt>
                <c:pt idx="4">
                  <c:v>527566100</c:v>
                </c:pt>
                <c:pt idx="5">
                  <c:v>633079320</c:v>
                </c:pt>
                <c:pt idx="6">
                  <c:v>738592540</c:v>
                </c:pt>
                <c:pt idx="7">
                  <c:v>844105760</c:v>
                </c:pt>
                <c:pt idx="8">
                  <c:v>949618980</c:v>
                </c:pt>
                <c:pt idx="9">
                  <c:v>1055132200</c:v>
                </c:pt>
                <c:pt idx="10">
                  <c:v>1160645420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7532079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ENERO 31 DE 2025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8217481969</c:v>
                </c:pt>
                <c:pt idx="1">
                  <c:v>8217481969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ENERO 31 DE 2025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8.3333333323192357E-2</c:v>
                </c:pt>
                <c:pt idx="1">
                  <c:v>0.16666666664638471</c:v>
                </c:pt>
                <c:pt idx="2">
                  <c:v>0.24999999996957706</c:v>
                </c:pt>
                <c:pt idx="3">
                  <c:v>0.33333333329276943</c:v>
                </c:pt>
                <c:pt idx="4">
                  <c:v>0.41666666661596174</c:v>
                </c:pt>
                <c:pt idx="5">
                  <c:v>0.49999999993915412</c:v>
                </c:pt>
                <c:pt idx="6">
                  <c:v>0.58333333326234649</c:v>
                </c:pt>
                <c:pt idx="7">
                  <c:v>0.66666666658553886</c:v>
                </c:pt>
                <c:pt idx="8">
                  <c:v>0.74999999990873112</c:v>
                </c:pt>
                <c:pt idx="9">
                  <c:v>0.83333333323192349</c:v>
                </c:pt>
                <c:pt idx="10">
                  <c:v>0.91666666655511586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8217481969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1072967431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ENERO 31 DE 2025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0</c:v>
                </c:pt>
                <c:pt idx="1">
                  <c:v>186107929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0</c:v>
                </c:pt>
                <c:pt idx="1">
                  <c:v>1.0969894555142724E-2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  <c:pt idx="3">
                  <c:v>1733762853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ENERO 31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8747852389</c:v>
                </c:pt>
                <c:pt idx="1">
                  <c:v>0</c:v>
                </c:pt>
                <c:pt idx="2">
                  <c:v>0</c:v>
                </c:pt>
                <c:pt idx="3">
                  <c:v>8747852389</c:v>
                </c:pt>
                <c:pt idx="4">
                  <c:v>758992667</c:v>
                </c:pt>
                <c:pt idx="5">
                  <c:v>186107929</c:v>
                </c:pt>
                <c:pt idx="6">
                  <c:v>186107929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1072967431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ENERO 31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3847877385</c:v>
                </c:pt>
                <c:pt idx="1">
                  <c:v>0</c:v>
                </c:pt>
                <c:pt idx="2">
                  <c:v>0</c:v>
                </c:pt>
                <c:pt idx="3">
                  <c:v>3847877385</c:v>
                </c:pt>
                <c:pt idx="4">
                  <c:v>244247072</c:v>
                </c:pt>
                <c:pt idx="5">
                  <c:v>178575850</c:v>
                </c:pt>
                <c:pt idx="6">
                  <c:v>178575850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0</c:v>
                </c:pt>
                <c:pt idx="2">
                  <c:v>0</c:v>
                </c:pt>
                <c:pt idx="3">
                  <c:v>1266158636</c:v>
                </c:pt>
                <c:pt idx="4">
                  <c:v>446898053</c:v>
                </c:pt>
                <c:pt idx="5">
                  <c:v>7532079</c:v>
                </c:pt>
                <c:pt idx="6">
                  <c:v>7532079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3633816368</c:v>
                </c:pt>
                <c:pt idx="1">
                  <c:v>0</c:v>
                </c:pt>
                <c:pt idx="2">
                  <c:v>0</c:v>
                </c:pt>
                <c:pt idx="3">
                  <c:v>3633816368</c:v>
                </c:pt>
                <c:pt idx="4">
                  <c:v>67847542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1072967431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ENERO 31 DE 2025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8.3333333398304218E-2</c:v>
                </c:pt>
                <c:pt idx="1">
                  <c:v>0.16666666679660844</c:v>
                </c:pt>
                <c:pt idx="2">
                  <c:v>0.25000000019491264</c:v>
                </c:pt>
                <c:pt idx="3">
                  <c:v>0.33333333359321687</c:v>
                </c:pt>
                <c:pt idx="4">
                  <c:v>0.41666666699152111</c:v>
                </c:pt>
                <c:pt idx="5">
                  <c:v>0.50000000038982528</c:v>
                </c:pt>
                <c:pt idx="6">
                  <c:v>0.58333333378812957</c:v>
                </c:pt>
                <c:pt idx="7">
                  <c:v>0.66666666718643375</c:v>
                </c:pt>
                <c:pt idx="8">
                  <c:v>0.75000000058473792</c:v>
                </c:pt>
                <c:pt idx="9">
                  <c:v>0.83333333398304221</c:v>
                </c:pt>
                <c:pt idx="10">
                  <c:v>0.91666666738134639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4.640892422823395E-2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ENERO 31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320656449</c:v>
                </c:pt>
                <c:pt idx="1">
                  <c:v>641312898</c:v>
                </c:pt>
                <c:pt idx="2">
                  <c:v>961969347</c:v>
                </c:pt>
                <c:pt idx="3">
                  <c:v>1282625796</c:v>
                </c:pt>
                <c:pt idx="4">
                  <c:v>1603282245</c:v>
                </c:pt>
                <c:pt idx="5">
                  <c:v>1923938694</c:v>
                </c:pt>
                <c:pt idx="6">
                  <c:v>2244595143</c:v>
                </c:pt>
                <c:pt idx="7">
                  <c:v>2565251592</c:v>
                </c:pt>
                <c:pt idx="8">
                  <c:v>2885908041</c:v>
                </c:pt>
                <c:pt idx="9">
                  <c:v>3206564490</c:v>
                </c:pt>
                <c:pt idx="10">
                  <c:v>3527220939</c:v>
                </c:pt>
                <c:pt idx="11">
                  <c:v>3847877385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178575850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C10" sqref="C10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124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119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1733762853</v>
      </c>
      <c r="D7" s="222">
        <v>0</v>
      </c>
      <c r="E7" s="223">
        <v>0</v>
      </c>
      <c r="F7" s="142">
        <f>C7+D7-E7</f>
        <v>1733762853</v>
      </c>
      <c r="G7" s="31">
        <f>F7/F10</f>
        <v>0.10219444052291515</v>
      </c>
      <c r="H7" s="234">
        <v>0</v>
      </c>
      <c r="I7" s="177">
        <f>H7/F10</f>
        <v>0</v>
      </c>
      <c r="K7" s="163"/>
      <c r="M7" s="154"/>
    </row>
    <row r="8" spans="2:14" ht="13.5" customHeight="1" thickBot="1" x14ac:dyDescent="0.25">
      <c r="B8" s="137" t="s">
        <v>105</v>
      </c>
      <c r="C8" s="143">
        <v>15231571505</v>
      </c>
      <c r="D8" s="203">
        <v>0</v>
      </c>
      <c r="E8" s="223">
        <v>0</v>
      </c>
      <c r="F8" s="142">
        <f>C8+D8-E8</f>
        <v>15231571505</v>
      </c>
      <c r="G8" s="31">
        <f>F8/F10</f>
        <v>0.89780555947708485</v>
      </c>
      <c r="H8" s="189">
        <v>186107929</v>
      </c>
      <c r="I8" s="179">
        <f>H8/F10</f>
        <v>1.0969894555142724E-2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16965334358</v>
      </c>
      <c r="D10" s="201">
        <f>SUM(D7:D9)</f>
        <v>0</v>
      </c>
      <c r="E10" s="225">
        <f>SUM(E7:E9)</f>
        <v>0</v>
      </c>
      <c r="F10" s="201">
        <f>+F7+F8+F9</f>
        <v>16965334358</v>
      </c>
      <c r="G10" s="149">
        <f>SUM(G7:G9)</f>
        <v>1</v>
      </c>
      <c r="H10" s="148">
        <f>SUM(H7:H9)</f>
        <v>186107929</v>
      </c>
      <c r="I10" s="178">
        <f>SUM(I7:I9)</f>
        <v>1.0969894555142724E-2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0</v>
      </c>
      <c r="D33" s="203"/>
      <c r="E33" s="203"/>
      <c r="F33" s="203"/>
      <c r="G33" s="177">
        <f>C33/C10</f>
        <v>0</v>
      </c>
    </row>
    <row r="34" spans="2:15" ht="13.5" thickBot="1" x14ac:dyDescent="0.25">
      <c r="B34" s="137" t="s">
        <v>93</v>
      </c>
      <c r="C34" s="142">
        <f>+H8</f>
        <v>186107929</v>
      </c>
      <c r="D34" s="203"/>
      <c r="E34" s="203"/>
      <c r="F34" s="203"/>
      <c r="G34" s="179">
        <f>C34/C10</f>
        <v>1.0969894555142724E-2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186107929</v>
      </c>
      <c r="D36" s="205"/>
      <c r="E36" s="205"/>
      <c r="F36" s="205"/>
      <c r="G36" s="206">
        <f>SUM(G33:G35)</f>
        <v>1.0969894555142724E-2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127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8217481969</v>
      </c>
      <c r="D4" s="53">
        <f>C4</f>
        <v>8217481969</v>
      </c>
      <c r="E4" s="53">
        <v>0</v>
      </c>
      <c r="F4" s="186">
        <f>E4/D4</f>
        <v>0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7" sqref="C7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128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684790164</v>
      </c>
      <c r="C7" s="47">
        <v>0</v>
      </c>
      <c r="D7" s="48">
        <f>+B7/$B$18</f>
        <v>8.3333333323192357E-2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1369580328</v>
      </c>
      <c r="C8" s="47">
        <v>0</v>
      </c>
      <c r="D8" s="48">
        <f>+B8/$B$18</f>
        <v>0.16666666664638471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2054370492</v>
      </c>
      <c r="C9" s="47">
        <v>0</v>
      </c>
      <c r="D9" s="48">
        <f t="shared" si="0"/>
        <v>0.24999999996957706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2739160656</v>
      </c>
      <c r="C10" s="47">
        <v>0</v>
      </c>
      <c r="D10" s="48">
        <f t="shared" si="0"/>
        <v>0.33333333329276943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3423950820</v>
      </c>
      <c r="C11" s="47">
        <v>0</v>
      </c>
      <c r="D11" s="48">
        <f t="shared" si="0"/>
        <v>0.41666666661596174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4108740984</v>
      </c>
      <c r="C12" s="47">
        <v>0</v>
      </c>
      <c r="D12" s="48">
        <f t="shared" si="0"/>
        <v>0.49999999993915412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4793531148</v>
      </c>
      <c r="C13" s="47">
        <v>0</v>
      </c>
      <c r="D13" s="48">
        <f t="shared" si="0"/>
        <v>0.58333333326234649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5478321312</v>
      </c>
      <c r="C14" s="47">
        <v>0</v>
      </c>
      <c r="D14" s="48">
        <f t="shared" si="0"/>
        <v>0.66666666658553886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6163111476</v>
      </c>
      <c r="C15" s="47">
        <v>0</v>
      </c>
      <c r="D15" s="48">
        <f>+B15/$B$18</f>
        <v>0.74999999990873112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6847901640</v>
      </c>
      <c r="C16" s="47">
        <v>0</v>
      </c>
      <c r="D16" s="48">
        <f>+B16/$B$18</f>
        <v>0.83333333323192349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7532691804</v>
      </c>
      <c r="C17" s="47">
        <v>0</v>
      </c>
      <c r="D17" s="48">
        <f>+B17/$B$18</f>
        <v>0.91666666655511586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+$B$7*12+1</f>
        <v>8217481969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abSelected="1" zoomScale="95" zoomScaleNormal="95" workbookViewId="0">
      <selection activeCell="F5" sqref="F5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124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123</v>
      </c>
      <c r="C5" s="248" t="s">
        <v>122</v>
      </c>
      <c r="D5" s="150">
        <f>'EJE DE FUNCIONAMIENTO E INVERSI'!B6</f>
        <v>8217481969</v>
      </c>
      <c r="E5" s="150">
        <v>0</v>
      </c>
      <c r="F5" s="150">
        <v>0</v>
      </c>
      <c r="G5" s="40">
        <f>'EJE DE FUNCIONAMIENTO E INVERSI'!F6</f>
        <v>1072967431</v>
      </c>
      <c r="H5" s="40">
        <v>0</v>
      </c>
      <c r="I5" s="40">
        <v>0</v>
      </c>
      <c r="J5" s="156">
        <v>1</v>
      </c>
      <c r="K5" s="156" t="e">
        <f>G5/F5</f>
        <v>#DIV/0!</v>
      </c>
      <c r="L5" s="157" t="e">
        <f>H5/F5</f>
        <v>#DIV/0!</v>
      </c>
      <c r="M5" s="157" t="e">
        <f>I5/F5</f>
        <v>#DIV/0!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8217481969</v>
      </c>
      <c r="E8" s="150">
        <v>0</v>
      </c>
      <c r="F8" s="150">
        <f>SUM(F5:F7)</f>
        <v>0</v>
      </c>
      <c r="G8" s="150">
        <f>+SUM(G5:G7)</f>
        <v>1072967431</v>
      </c>
      <c r="H8" s="175">
        <f>+SUM(H5:H7)</f>
        <v>0</v>
      </c>
      <c r="I8" s="175">
        <f>+SUM(I5:I7)</f>
        <v>0</v>
      </c>
      <c r="J8" s="158">
        <v>1</v>
      </c>
      <c r="K8" s="156" t="e">
        <f>G8/F8</f>
        <v>#DIV/0!</v>
      </c>
      <c r="L8" s="157" t="e">
        <f>H8/F8</f>
        <v>#DIV/0!</v>
      </c>
      <c r="M8" s="157" t="e">
        <f>I8/F8</f>
        <v>#DIV/0!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B4" sqref="B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129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130</v>
      </c>
      <c r="C3" s="112" t="s">
        <v>118</v>
      </c>
      <c r="D3" s="111" t="s">
        <v>107</v>
      </c>
    </row>
    <row r="4" spans="1:6" ht="13.5" thickBot="1" x14ac:dyDescent="0.25">
      <c r="A4" s="114" t="s">
        <v>75</v>
      </c>
      <c r="B4" s="193">
        <v>820000000</v>
      </c>
      <c r="C4" s="159">
        <f>'EJE INGRESOS'!H7</f>
        <v>0</v>
      </c>
      <c r="D4" s="160">
        <f>C4/B4</f>
        <v>0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913762853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1733762853</v>
      </c>
      <c r="C7" s="169">
        <f>SUM(C4:C6)</f>
        <v>0</v>
      </c>
      <c r="D7" s="184">
        <f>C7/B7</f>
        <v>0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2025</v>
      </c>
      <c r="C11" s="172"/>
    </row>
    <row r="12" spans="1:6" x14ac:dyDescent="0.2">
      <c r="A12" s="99" t="s">
        <v>69</v>
      </c>
      <c r="B12" s="101">
        <f>B7</f>
        <v>1733762853</v>
      </c>
      <c r="C12" s="173"/>
    </row>
    <row r="13" spans="1:6" x14ac:dyDescent="0.2">
      <c r="A13" s="162" t="s">
        <v>109</v>
      </c>
      <c r="B13" s="101">
        <f>C7</f>
        <v>0</v>
      </c>
      <c r="C13" s="173"/>
    </row>
    <row r="14" spans="1:6" ht="13.5" thickBot="1" x14ac:dyDescent="0.25">
      <c r="A14" s="102" t="s">
        <v>71</v>
      </c>
      <c r="B14" s="185">
        <f>+B13/B12</f>
        <v>0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I6" sqref="I6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124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120</v>
      </c>
      <c r="D4" s="244" t="s">
        <v>121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8747852389</v>
      </c>
      <c r="C5" s="5">
        <v>0</v>
      </c>
      <c r="D5" s="5">
        <v>0</v>
      </c>
      <c r="E5" s="231">
        <f>B5+C5-D5</f>
        <v>8747852389</v>
      </c>
      <c r="F5" s="5">
        <v>758992667</v>
      </c>
      <c r="G5" s="5">
        <v>186107929</v>
      </c>
      <c r="H5" s="5">
        <v>186107929</v>
      </c>
      <c r="J5" s="209">
        <f>F5/E5</f>
        <v>8.6763314382670251E-2</v>
      </c>
      <c r="K5" s="210">
        <f>G5/E5</f>
        <v>2.1274699288938815E-2</v>
      </c>
      <c r="L5" s="211">
        <f>H5/E5</f>
        <v>2.1274699288938815E-2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8217481969</v>
      </c>
      <c r="C6" s="7">
        <v>0</v>
      </c>
      <c r="D6" s="7">
        <v>0</v>
      </c>
      <c r="E6" s="231">
        <f>B6+C6-D6</f>
        <v>8217481969</v>
      </c>
      <c r="F6" s="7">
        <v>1072967431</v>
      </c>
      <c r="G6" s="228">
        <v>0</v>
      </c>
      <c r="H6" s="7">
        <v>0</v>
      </c>
      <c r="J6" s="209">
        <f>F6/E6</f>
        <v>0.13057131552557227</v>
      </c>
      <c r="K6" s="210">
        <f>G6/E6</f>
        <v>0</v>
      </c>
      <c r="L6" s="211">
        <f>H6/E6</f>
        <v>0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16965334358</v>
      </c>
      <c r="C7" s="198">
        <f>+SUM(C5:C6)</f>
        <v>0</v>
      </c>
      <c r="D7" s="226">
        <f>D5+D6</f>
        <v>0</v>
      </c>
      <c r="E7" s="245">
        <f>SUM(E5:E6)</f>
        <v>16965334358</v>
      </c>
      <c r="F7" s="199">
        <f>+SUM(F5:F6)</f>
        <v>1831960098</v>
      </c>
      <c r="G7" s="199">
        <f>+SUM(G5:G6)</f>
        <v>186107929</v>
      </c>
      <c r="H7" s="9">
        <f>+SUM(H5:H6)</f>
        <v>186107929</v>
      </c>
      <c r="J7" s="181">
        <f>F7/E7</f>
        <v>0.10798255191098781</v>
      </c>
      <c r="K7" s="182">
        <f>G7/B7</f>
        <v>1.0969894555142724E-2</v>
      </c>
      <c r="L7" s="183">
        <f>H7/E7</f>
        <v>1.0969894555142724E-2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zoomScale="93" zoomScaleNormal="93" workbookViewId="0">
      <selection activeCell="I9" sqref="I9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124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120</v>
      </c>
      <c r="E4" s="244" t="s">
        <v>121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3847877385</v>
      </c>
      <c r="D5" s="227">
        <v>0</v>
      </c>
      <c r="E5" s="5">
        <v>0</v>
      </c>
      <c r="F5" s="230">
        <f>C5+D5-E5</f>
        <v>3847877385</v>
      </c>
      <c r="G5" s="5">
        <v>244247072</v>
      </c>
      <c r="H5" s="5">
        <v>178575850</v>
      </c>
      <c r="I5" s="5">
        <v>178575850</v>
      </c>
      <c r="J5" s="14"/>
      <c r="K5" s="209">
        <f>G5/F5</f>
        <v>6.3475793940871633E-2</v>
      </c>
      <c r="L5" s="209">
        <f>H5/F5</f>
        <v>4.640892422823395E-2</v>
      </c>
      <c r="M5" s="209">
        <f>I5/F5</f>
        <v>4.640892422823395E-2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0</v>
      </c>
      <c r="E6" s="5">
        <v>0</v>
      </c>
      <c r="F6" s="230">
        <f>C6+D6-E6</f>
        <v>1266158636</v>
      </c>
      <c r="G6" s="5">
        <v>446898053</v>
      </c>
      <c r="H6" s="5">
        <v>7532079</v>
      </c>
      <c r="I6" s="5">
        <v>7532079</v>
      </c>
      <c r="J6" s="14"/>
      <c r="K6" s="209">
        <f>G6/F6</f>
        <v>0.35295581477201249</v>
      </c>
      <c r="L6" s="209">
        <f>H6/F6</f>
        <v>5.9487640694021217E-3</v>
      </c>
      <c r="M6" s="209">
        <f>I6/F6</f>
        <v>5.9487640694021217E-3</v>
      </c>
      <c r="O6" s="45"/>
    </row>
    <row r="7" spans="2:23" ht="24.75" thickBot="1" x14ac:dyDescent="0.25">
      <c r="B7" s="4" t="s">
        <v>111</v>
      </c>
      <c r="C7" s="5">
        <v>3633816368</v>
      </c>
      <c r="D7" s="5">
        <v>0</v>
      </c>
      <c r="E7" s="5">
        <v>0</v>
      </c>
      <c r="F7" s="230">
        <f>C7+D7-E7</f>
        <v>3633816368</v>
      </c>
      <c r="G7" s="5">
        <v>67847542</v>
      </c>
      <c r="H7" s="5">
        <v>0</v>
      </c>
      <c r="I7" s="5">
        <v>0</v>
      </c>
      <c r="J7" s="14"/>
      <c r="K7" s="209">
        <f>G7/F7</f>
        <v>1.8671153170390475E-2</v>
      </c>
      <c r="L7" s="209">
        <f>H7/F7</f>
        <v>0</v>
      </c>
      <c r="M7" s="209">
        <f>I7/F7</f>
        <v>0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8217481969</v>
      </c>
      <c r="D9" s="7">
        <f>'EJE DE FUNCIONAMIENTO E INVERSI'!C6</f>
        <v>0</v>
      </c>
      <c r="E9" s="7">
        <v>0</v>
      </c>
      <c r="F9" s="232">
        <f>'EJE DE FUNCIONAMIENTO E INVERSI'!E6</f>
        <v>8217481969</v>
      </c>
      <c r="G9" s="7">
        <f>'EJE DE FUNCIONAMIENTO E INVERSI'!F6</f>
        <v>1072967431</v>
      </c>
      <c r="H9" s="7">
        <f>'EJE DE FUNCIONAMIENTO E INVERSI'!G6</f>
        <v>0</v>
      </c>
      <c r="I9" s="7">
        <f>'EJE DE FUNCIONAMIENTO E INVERSI'!H6</f>
        <v>0</v>
      </c>
      <c r="J9" s="14"/>
      <c r="K9" s="209">
        <f>G9/F9</f>
        <v>0.13057131552557227</v>
      </c>
      <c r="L9" s="209">
        <f>H9/F9</f>
        <v>0</v>
      </c>
      <c r="M9" s="209">
        <f>I9/F9</f>
        <v>0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16965334358</v>
      </c>
      <c r="D11" s="9">
        <f>+SUM(D5:D10)</f>
        <v>0</v>
      </c>
      <c r="E11" s="9">
        <f>E5+E6+E7+E8+E9</f>
        <v>0</v>
      </c>
      <c r="F11" s="233">
        <f t="shared" ref="F11" si="4">+SUM(F5:F10)</f>
        <v>16965334358</v>
      </c>
      <c r="G11" s="9">
        <f>+SUM(G5:G10)</f>
        <v>1831960098</v>
      </c>
      <c r="H11" s="9">
        <f>+SUM(H5:H10)</f>
        <v>186107929</v>
      </c>
      <c r="I11" s="9">
        <f>+SUM(I5:I10)</f>
        <v>186107929</v>
      </c>
      <c r="J11" s="14"/>
      <c r="K11" s="181">
        <f>G11/F11</f>
        <v>0.10798255191098781</v>
      </c>
      <c r="L11" s="181">
        <f>H11/F11</f>
        <v>1.0969894555142724E-2</v>
      </c>
      <c r="M11" s="181">
        <f>I11/F11</f>
        <v>1.0969894555142724E-2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4" workbookViewId="0">
      <selection activeCell="C7" sqref="C7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125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320656449</v>
      </c>
      <c r="C6" s="30">
        <v>178575850</v>
      </c>
      <c r="D6" s="31">
        <f>+B6/$B$17</f>
        <v>8.3333333398304218E-2</v>
      </c>
      <c r="E6" s="177">
        <f>+C6/$B$17</f>
        <v>4.640892422823395E-2</v>
      </c>
    </row>
    <row r="7" spans="1:5" x14ac:dyDescent="0.2">
      <c r="A7" s="22" t="s">
        <v>7</v>
      </c>
      <c r="B7" s="19">
        <f>+$B$6*2</f>
        <v>641312898</v>
      </c>
      <c r="C7" s="19">
        <v>0</v>
      </c>
      <c r="D7" s="20">
        <f t="shared" ref="D7:D17" si="0">+B7/$B$17</f>
        <v>0.16666666679660844</v>
      </c>
      <c r="E7" s="179">
        <f t="shared" ref="E7:E17" si="1">+C7/$B$17</f>
        <v>0</v>
      </c>
    </row>
    <row r="8" spans="1:5" x14ac:dyDescent="0.2">
      <c r="A8" s="22" t="s">
        <v>8</v>
      </c>
      <c r="B8" s="19">
        <f>+$B$6*3</f>
        <v>961969347</v>
      </c>
      <c r="C8" s="19">
        <v>0</v>
      </c>
      <c r="D8" s="20">
        <f t="shared" si="0"/>
        <v>0.25000000019491264</v>
      </c>
      <c r="E8" s="179">
        <f t="shared" si="1"/>
        <v>0</v>
      </c>
    </row>
    <row r="9" spans="1:5" x14ac:dyDescent="0.2">
      <c r="A9" s="22" t="s">
        <v>9</v>
      </c>
      <c r="B9" s="19">
        <f>+$B$6*4</f>
        <v>1282625796</v>
      </c>
      <c r="C9" s="19">
        <v>0</v>
      </c>
      <c r="D9" s="20">
        <f t="shared" si="0"/>
        <v>0.33333333359321687</v>
      </c>
      <c r="E9" s="179">
        <f t="shared" si="1"/>
        <v>0</v>
      </c>
    </row>
    <row r="10" spans="1:5" x14ac:dyDescent="0.2">
      <c r="A10" s="22" t="s">
        <v>10</v>
      </c>
      <c r="B10" s="19">
        <f>+$B$6*5</f>
        <v>1603282245</v>
      </c>
      <c r="C10" s="19">
        <v>0</v>
      </c>
      <c r="D10" s="20">
        <f t="shared" si="0"/>
        <v>0.41666666699152111</v>
      </c>
      <c r="E10" s="179">
        <f t="shared" si="1"/>
        <v>0</v>
      </c>
    </row>
    <row r="11" spans="1:5" x14ac:dyDescent="0.2">
      <c r="A11" s="22" t="s">
        <v>11</v>
      </c>
      <c r="B11" s="19">
        <f>+$B$6*6</f>
        <v>1923938694</v>
      </c>
      <c r="C11" s="19">
        <v>0</v>
      </c>
      <c r="D11" s="20">
        <f t="shared" si="0"/>
        <v>0.50000000038982528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2244595143</v>
      </c>
      <c r="C12" s="19">
        <v>0</v>
      </c>
      <c r="D12" s="20">
        <f t="shared" si="0"/>
        <v>0.58333333378812957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2565251592</v>
      </c>
      <c r="C13" s="19">
        <v>0</v>
      </c>
      <c r="D13" s="20">
        <f t="shared" si="0"/>
        <v>0.66666666718643375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2885908041</v>
      </c>
      <c r="C14" s="19">
        <v>0</v>
      </c>
      <c r="D14" s="20">
        <f t="shared" si="0"/>
        <v>0.75000000058473792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3206564490</v>
      </c>
      <c r="C15" s="19">
        <v>0</v>
      </c>
      <c r="D15" s="20">
        <f t="shared" si="0"/>
        <v>0.83333333398304221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3527220939</v>
      </c>
      <c r="C16" s="216">
        <v>0</v>
      </c>
      <c r="D16" s="20">
        <f t="shared" si="0"/>
        <v>0.91666666738134639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+$B$6*12-3</f>
        <v>3847877385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C7" sqref="C7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126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105513220</v>
      </c>
      <c r="C6" s="21">
        <v>7532079</v>
      </c>
      <c r="D6" s="20">
        <f>+B6/$B$17</f>
        <v>8.3333333596596823E-2</v>
      </c>
      <c r="E6" s="179">
        <f>+C6/$B$17</f>
        <v>5.9487640694021217E-3</v>
      </c>
    </row>
    <row r="7" spans="1:5" x14ac:dyDescent="0.2">
      <c r="A7" s="22" t="s">
        <v>7</v>
      </c>
      <c r="B7" s="190">
        <f>+$B$6*2</f>
        <v>211026440</v>
      </c>
      <c r="C7" s="21">
        <v>0</v>
      </c>
      <c r="D7" s="20">
        <f t="shared" ref="D7:D17" si="0">+B7/$B$17</f>
        <v>0.16666666719319365</v>
      </c>
      <c r="E7" s="179">
        <f t="shared" ref="E7:E17" si="1">+C7/$B$17</f>
        <v>0</v>
      </c>
    </row>
    <row r="8" spans="1:5" x14ac:dyDescent="0.2">
      <c r="A8" s="22" t="s">
        <v>8</v>
      </c>
      <c r="B8" s="190">
        <f>+$B$6*3</f>
        <v>316539660</v>
      </c>
      <c r="C8" s="21">
        <v>0</v>
      </c>
      <c r="D8" s="20">
        <f t="shared" si="0"/>
        <v>0.25000000078979046</v>
      </c>
      <c r="E8" s="179">
        <f t="shared" si="1"/>
        <v>0</v>
      </c>
    </row>
    <row r="9" spans="1:5" x14ac:dyDescent="0.2">
      <c r="A9" s="22" t="s">
        <v>9</v>
      </c>
      <c r="B9" s="190">
        <f>+$B$6*4</f>
        <v>422052880</v>
      </c>
      <c r="C9" s="21">
        <v>0</v>
      </c>
      <c r="D9" s="20">
        <f t="shared" si="0"/>
        <v>0.33333333438638729</v>
      </c>
      <c r="E9" s="179">
        <f t="shared" si="1"/>
        <v>0</v>
      </c>
    </row>
    <row r="10" spans="1:5" x14ac:dyDescent="0.2">
      <c r="A10" s="22" t="s">
        <v>10</v>
      </c>
      <c r="B10" s="190">
        <f>+$B$6*5</f>
        <v>527566100</v>
      </c>
      <c r="C10" s="21">
        <v>0</v>
      </c>
      <c r="D10" s="20">
        <f t="shared" si="0"/>
        <v>0.41666666798298407</v>
      </c>
      <c r="E10" s="179">
        <f t="shared" si="1"/>
        <v>0</v>
      </c>
    </row>
    <row r="11" spans="1:5" x14ac:dyDescent="0.2">
      <c r="A11" s="22" t="s">
        <v>11</v>
      </c>
      <c r="B11" s="190">
        <f>+$B$6*6</f>
        <v>633079320</v>
      </c>
      <c r="C11" s="21">
        <v>0</v>
      </c>
      <c r="D11" s="20">
        <f t="shared" si="0"/>
        <v>0.50000000157958091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738592540</v>
      </c>
      <c r="C12" s="21">
        <v>0</v>
      </c>
      <c r="D12" s="20">
        <f t="shared" si="0"/>
        <v>0.58333333517617769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844105760</v>
      </c>
      <c r="C13" s="21">
        <v>0</v>
      </c>
      <c r="D13" s="20">
        <f t="shared" si="0"/>
        <v>0.66666666877277458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949618980</v>
      </c>
      <c r="C14" s="21">
        <v>0</v>
      </c>
      <c r="D14" s="20">
        <f t="shared" si="0"/>
        <v>0.75000000236937137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1055132200</v>
      </c>
      <c r="C15" s="21">
        <v>0</v>
      </c>
      <c r="D15" s="20">
        <f t="shared" si="0"/>
        <v>0.83333333596596815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1160645420</v>
      </c>
      <c r="C16" s="21">
        <v>0</v>
      </c>
      <c r="D16" s="20">
        <f t="shared" si="0"/>
        <v>0.91666666956256504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+$B$6*12-4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2025-02-03T16:27:51Z</dcterms:modified>
</cp:coreProperties>
</file>