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CONTABILIDAD Y PRESUPUESTO 2024\INFORME DE EJECUCION CONSEJO DIRECTIVO\"/>
    </mc:Choice>
  </mc:AlternateContent>
  <xr:revisionPtr revIDLastSave="0" documentId="13_ncr:1_{9B6349EF-48FD-4377-AFF3-4EE88A77876B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REP_EPG034_EjecucionPresupuesta" sheetId="1" r:id="rId1"/>
    <sheet name="FUNCIONAMIENTO" sheetId="2" state="hidden" r:id="rId2"/>
    <sheet name="INVERSIÓN" sheetId="3" state="hidden" r:id="rId3"/>
    <sheet name="GASTOS DE PERSONAL" sheetId="4" state="hidden" r:id="rId4"/>
    <sheet name="ADQUIS BIE Y SERV" sheetId="5" state="hidden" r:id="rId5"/>
    <sheet name="TRANSFERENCIAS" sheetId="6" state="hidden" r:id="rId6"/>
    <sheet name="INGRESOS SOLO NACIÓN" sheetId="7" state="hidden" r:id="rId7"/>
    <sheet name="SNIES SOLO NACIÓN NOVIEMBRE" sheetId="8" state="hidden" r:id="rId8"/>
    <sheet name="INFORME GENERAL" sheetId="9" r:id="rId9"/>
  </sheets>
  <externalReferences>
    <externalReference r:id="rId10"/>
    <externalReference r:id="rId11"/>
    <externalReference r:id="rId12"/>
  </externalReferences>
  <definedNames>
    <definedName name="_xlnm._FilterDatabase" localSheetId="6" hidden="1">'INGRESOS SOLO NACIÓN'!$A$4:$AA$24</definedName>
    <definedName name="_xlnm._FilterDatabase" localSheetId="7" hidden="1">'SNIES SOLO NACIÓN NOVIEMBRE'!$A$4:$AC$22</definedName>
  </definedNames>
  <calcPr calcId="191029"/>
</workbook>
</file>

<file path=xl/calcChain.xml><?xml version="1.0" encoding="utf-8"?>
<calcChain xmlns="http://schemas.openxmlformats.org/spreadsheetml/2006/main">
  <c r="D11" i="9" l="1"/>
  <c r="D10" i="9"/>
  <c r="D30" i="9"/>
  <c r="I31" i="9" l="1"/>
  <c r="G31" i="9"/>
  <c r="G30" i="9"/>
  <c r="I29" i="9"/>
  <c r="G29" i="9"/>
  <c r="I28" i="9"/>
  <c r="G28" i="9"/>
  <c r="I27" i="9"/>
  <c r="G27" i="9"/>
  <c r="D31" i="9"/>
  <c r="F31" i="9" s="1"/>
  <c r="D29" i="9"/>
  <c r="F29" i="9" s="1"/>
  <c r="D28" i="9"/>
  <c r="F28" i="9" s="1"/>
  <c r="D27" i="9"/>
  <c r="F27" i="9" s="1"/>
  <c r="I16" i="9"/>
  <c r="H16" i="9"/>
  <c r="H17" i="9" s="1"/>
  <c r="D20" i="9" s="1"/>
  <c r="G16" i="9"/>
  <c r="D16" i="9"/>
  <c r="D17" i="9" s="1"/>
  <c r="I15" i="9"/>
  <c r="H15" i="9"/>
  <c r="G15" i="9"/>
  <c r="I12" i="9"/>
  <c r="H12" i="9"/>
  <c r="G12" i="9"/>
  <c r="I11" i="9"/>
  <c r="H11" i="9"/>
  <c r="G11" i="9"/>
  <c r="I10" i="9"/>
  <c r="H10" i="9"/>
  <c r="H13" i="9" s="1"/>
  <c r="G10" i="9"/>
  <c r="I7" i="9"/>
  <c r="H7" i="9"/>
  <c r="G7" i="9"/>
  <c r="G8" i="9" s="1"/>
  <c r="D7" i="9"/>
  <c r="F7" i="9" s="1"/>
  <c r="I6" i="9"/>
  <c r="H6" i="9"/>
  <c r="H8" i="9" s="1"/>
  <c r="G6" i="9"/>
  <c r="E6" i="9"/>
  <c r="D6" i="9"/>
  <c r="F6" i="9" s="1"/>
  <c r="S23" i="8"/>
  <c r="T23" i="8"/>
  <c r="U23" i="8"/>
  <c r="V23" i="8"/>
  <c r="W23" i="8"/>
  <c r="X23" i="8"/>
  <c r="Y23" i="8"/>
  <c r="Z23" i="8"/>
  <c r="AA23" i="8"/>
  <c r="R23" i="8"/>
  <c r="S23" i="7"/>
  <c r="T23" i="7"/>
  <c r="U23" i="7"/>
  <c r="V23" i="7"/>
  <c r="W23" i="7"/>
  <c r="X23" i="7"/>
  <c r="R23" i="7"/>
  <c r="S12" i="6"/>
  <c r="T12" i="6"/>
  <c r="U12" i="6"/>
  <c r="V12" i="6"/>
  <c r="W12" i="6"/>
  <c r="X12" i="6"/>
  <c r="Y12" i="6"/>
  <c r="Z12" i="6"/>
  <c r="AA12" i="6"/>
  <c r="R12" i="6"/>
  <c r="S8" i="5"/>
  <c r="T8" i="5"/>
  <c r="U8" i="5"/>
  <c r="V8" i="5"/>
  <c r="W8" i="5"/>
  <c r="X8" i="5"/>
  <c r="Y8" i="5"/>
  <c r="Z8" i="5"/>
  <c r="AA8" i="5"/>
  <c r="R8" i="5"/>
  <c r="S12" i="4"/>
  <c r="T12" i="4"/>
  <c r="U12" i="4"/>
  <c r="V12" i="4"/>
  <c r="W12" i="4"/>
  <c r="X12" i="4"/>
  <c r="Y12" i="4"/>
  <c r="Z12" i="4"/>
  <c r="AA12" i="4"/>
  <c r="R12" i="4"/>
  <c r="S9" i="3"/>
  <c r="T9" i="3"/>
  <c r="U9" i="3"/>
  <c r="V9" i="3"/>
  <c r="W9" i="3"/>
  <c r="X9" i="3"/>
  <c r="Y9" i="3"/>
  <c r="Z9" i="3"/>
  <c r="AA9" i="3"/>
  <c r="R9" i="3"/>
  <c r="S19" i="2"/>
  <c r="T19" i="2"/>
  <c r="U19" i="2"/>
  <c r="V19" i="2"/>
  <c r="W19" i="2"/>
  <c r="X19" i="2"/>
  <c r="Y19" i="2"/>
  <c r="Z19" i="2"/>
  <c r="AA19" i="2"/>
  <c r="AB19" i="2"/>
  <c r="R19" i="2"/>
  <c r="C32" i="9"/>
  <c r="I30" i="9"/>
  <c r="H30" i="9"/>
  <c r="E30" i="9"/>
  <c r="E32" i="9" s="1"/>
  <c r="F30" i="9"/>
  <c r="E17" i="9"/>
  <c r="C16" i="9"/>
  <c r="I17" i="9"/>
  <c r="C15" i="9"/>
  <c r="C17" i="9" s="1"/>
  <c r="C13" i="9"/>
  <c r="E12" i="9"/>
  <c r="E13" i="9" s="1"/>
  <c r="D12" i="9"/>
  <c r="F12" i="9" s="1"/>
  <c r="F11" i="9"/>
  <c r="I13" i="9"/>
  <c r="F10" i="9"/>
  <c r="C8" i="9"/>
  <c r="E8" i="9"/>
  <c r="D8" i="9"/>
  <c r="F16" i="9" l="1"/>
  <c r="I8" i="9"/>
  <c r="G32" i="9"/>
  <c r="C20" i="9" s="1"/>
  <c r="E20" i="9" s="1"/>
  <c r="G17" i="9"/>
  <c r="I32" i="9"/>
  <c r="F32" i="9"/>
  <c r="D32" i="9"/>
  <c r="G13" i="9"/>
  <c r="F8" i="9"/>
  <c r="F13" i="9"/>
  <c r="D13" i="9"/>
  <c r="F15" i="9"/>
  <c r="F17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12" authorId="0" shapeId="0" xr:uid="{953775CB-F3B8-43BE-A9B3-816092209C47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<sst xmlns="http://schemas.openxmlformats.org/spreadsheetml/2006/main" count="1952" uniqueCount="99">
  <si>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</si>
  <si>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</si>
  <si>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</si>
  <si>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</si>
  <si>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</si>
  <si>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</si>
  <si>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</si>
  <si>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</si>
  <si>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</si>
  <si>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</si>
  <si>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</si>
  <si>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</si>
  <si>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</si>
  <si>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</si>
  <si>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</si>
  <si>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</si>
  <si>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</si>
  <si>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</si>
  <si>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</si>
  <si>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</si>
  <si>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</si>
  <si>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</si>
  <si>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</si>
  <si>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</si>
  <si>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</si>
  <si>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</si>
  <si>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</si>
  <si>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</si>
  <si>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</si>
  <si>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</si>
  <si>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</si>
  <si>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</si>
  <si>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</si>
  <si>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</si>
  <si>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FORMACION TECNICA PROFESIONAL DE SAN ANDRES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</si>
  <si>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</si>
  <si>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</si>
  <si>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</si>
  <si>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</si>
  <si>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</si>
  <si>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</si>
  <si>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</si>
  <si>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</si>
  <si>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</si>
  <si>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</si>
  <si>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</si>
  <si>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</si>
  <si>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</si>
  <si>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</si>
  <si>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A-01-02-02</t>
  </si>
  <si>
    <t>A-01-02-03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</si>
  <si>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</si>
  <si>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</si>
  <si>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</si>
  <si>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</si>
  <si>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</si>
  <si>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</si>
  <si>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</si>
  <si>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</si>
  <si>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</si>
  <si>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</si>
  <si>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</si>
  <si>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</si>
  <si>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</si>
  <si>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</si>
  <si>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</si>
  <si>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</si>
  <si>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</si>
  <si>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</si>
  <si>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</si>
  <si>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</si>
  <si>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</si>
  <si>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</si>
  <si>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</si>
  <si>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</si>
  <si>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21</t>
  </si>
  <si>
    <t>C-2202-0700-6</t>
  </si>
  <si>
    <t>6</t>
  </si>
  <si>
    <t>FORTALECIMIENTO DE LA GESTIÓN INSTITUCIONAL DEL INFOTEP   SAN ANDRES Y PROVIDENCIA</t>
  </si>
  <si>
    <t>INGREOS</t>
  </si>
  <si>
    <t>APROPIACION INICIAL</t>
  </si>
  <si>
    <t>ADICIÓN</t>
  </si>
  <si>
    <t xml:space="preserve">REDUCIÓN SEGÚN DECRETO </t>
  </si>
  <si>
    <t>APROPIACIÓN VIGENCIA</t>
  </si>
  <si>
    <t>PAGO</t>
  </si>
  <si>
    <t>FUNCIONAMIENTO</t>
  </si>
  <si>
    <t>INVERSION</t>
  </si>
  <si>
    <t>TOTAL</t>
  </si>
  <si>
    <t>GASTOS DE PERSONAL</t>
  </si>
  <si>
    <t>ADQUISICIÓN BIENES Y SERVICIOS</t>
  </si>
  <si>
    <t>TRANSFERENCIAS CORRIENTES</t>
  </si>
  <si>
    <t>INGRESOS</t>
  </si>
  <si>
    <t>NACIÓN</t>
  </si>
  <si>
    <t>SNIES 20</t>
  </si>
  <si>
    <t>SNIES     19</t>
  </si>
  <si>
    <t>PROPIOS</t>
  </si>
  <si>
    <t>SNIES   8</t>
  </si>
  <si>
    <t>SNIES SÓLO NACIÓN</t>
  </si>
  <si>
    <t>EJECUCIÓN NOVIEMBRE 30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</si>
</sst>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22"/>
      <name val="Calibri"/>
      <family val="2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rgb="FF000000"/>
      <name val="Times New Roman"/>
      <family val="1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8" fillId="0" borderId="2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 wrapText="1"/>
    </xf>
    <xf numFmtId="3" fontId="12" fillId="0" borderId="6" xfId="0" applyNumberFormat="1" applyFont="1" applyFill="1" applyBorder="1" applyAlignment="1">
      <alignment vertical="center"/>
    </xf>
    <xf numFmtId="3" fontId="12" fillId="2" borderId="6" xfId="0" applyNumberFormat="1" applyFont="1" applyFill="1" applyBorder="1" applyAlignment="1">
      <alignment vertical="center"/>
    </xf>
    <xf numFmtId="0" fontId="11" fillId="0" borderId="7" xfId="0" applyFont="1" applyFill="1" applyBorder="1" applyAlignment="1">
      <alignment vertical="center" wrapText="1"/>
    </xf>
    <xf numFmtId="3" fontId="12" fillId="0" borderId="8" xfId="0" applyNumberFormat="1" applyFont="1" applyFill="1" applyBorder="1" applyAlignment="1">
      <alignment vertical="center"/>
    </xf>
    <xf numFmtId="3" fontId="0" fillId="0" borderId="8" xfId="0" applyNumberFormat="1" applyFont="1" applyFill="1" applyBorder="1" applyAlignment="1">
      <alignment vertical="center"/>
    </xf>
    <xf numFmtId="0" fontId="13" fillId="0" borderId="9" xfId="0" applyFont="1" applyFill="1" applyBorder="1" applyAlignment="1">
      <alignment vertical="center" wrapText="1"/>
    </xf>
    <xf numFmtId="3" fontId="14" fillId="0" borderId="10" xfId="0" applyNumberFormat="1" applyFont="1" applyFill="1" applyBorder="1" applyAlignment="1">
      <alignment vertical="center"/>
    </xf>
    <xf numFmtId="3" fontId="14" fillId="0" borderId="11" xfId="0" applyNumberFormat="1" applyFont="1" applyFill="1" applyBorder="1" applyAlignment="1">
      <alignment vertical="center"/>
    </xf>
    <xf numFmtId="3" fontId="14" fillId="0" borderId="12" xfId="0" applyNumberFormat="1" applyFont="1" applyFill="1" applyBorder="1" applyAlignment="1">
      <alignment vertical="center"/>
    </xf>
    <xf numFmtId="3" fontId="14" fillId="0" borderId="13" xfId="0" applyNumberFormat="1" applyFont="1" applyFill="1" applyBorder="1" applyAlignment="1">
      <alignment vertical="center"/>
    </xf>
    <xf numFmtId="3" fontId="14" fillId="0" borderId="14" xfId="0" applyNumberFormat="1" applyFont="1" applyFill="1" applyBorder="1" applyAlignment="1">
      <alignment vertical="center"/>
    </xf>
    <xf numFmtId="3" fontId="0" fillId="0" borderId="6" xfId="0" applyNumberFormat="1" applyFont="1" applyFill="1" applyBorder="1" applyAlignment="1">
      <alignment vertical="center"/>
    </xf>
    <xf numFmtId="3" fontId="0" fillId="2" borderId="6" xfId="0" applyNumberFormat="1" applyFont="1" applyFill="1" applyBorder="1" applyAlignment="1">
      <alignment vertical="center"/>
    </xf>
    <xf numFmtId="3" fontId="15" fillId="0" borderId="6" xfId="0" applyNumberFormat="1" applyFont="1" applyFill="1" applyBorder="1"/>
    <xf numFmtId="3" fontId="14" fillId="3" borderId="14" xfId="0" applyNumberFormat="1" applyFont="1" applyFill="1" applyBorder="1" applyAlignment="1">
      <alignment vertical="center"/>
    </xf>
    <xf numFmtId="0" fontId="15" fillId="4" borderId="0" xfId="0" applyFont="1" applyFill="1" applyBorder="1"/>
    <xf numFmtId="0" fontId="15" fillId="0" borderId="0" xfId="0" applyFont="1" applyFill="1" applyBorder="1"/>
    <xf numFmtId="43" fontId="7" fillId="3" borderId="0" xfId="1" applyFont="1" applyFill="1" applyBorder="1"/>
    <xf numFmtId="3" fontId="7" fillId="5" borderId="0" xfId="0" applyNumberFormat="1" applyFont="1" applyFill="1" applyBorder="1"/>
    <xf numFmtId="43" fontId="7" fillId="6" borderId="0" xfId="1" applyFont="1" applyFill="1" applyBorder="1"/>
    <xf numFmtId="3" fontId="7" fillId="0" borderId="0" xfId="0" applyNumberFormat="1" applyFont="1" applyFill="1" applyBorder="1"/>
    <xf numFmtId="0" fontId="15" fillId="5" borderId="0" xfId="0" applyFont="1" applyFill="1" applyBorder="1" applyAlignment="1">
      <alignment horizontal="center"/>
    </xf>
    <xf numFmtId="0" fontId="15" fillId="6" borderId="0" xfId="0" applyFont="1" applyFill="1" applyBorder="1" applyAlignment="1">
      <alignment horizontal="center"/>
    </xf>
    <xf numFmtId="0" fontId="7" fillId="7" borderId="0" xfId="0" applyFont="1" applyFill="1" applyBorder="1"/>
    <xf numFmtId="0" fontId="15" fillId="7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/>
    <xf numFmtId="164" fontId="15" fillId="2" borderId="0" xfId="0" applyNumberFormat="1" applyFont="1" applyFill="1" applyBorder="1"/>
    <xf numFmtId="164" fontId="18" fillId="0" borderId="1" xfId="0" applyNumberFormat="1" applyFont="1" applyFill="1" applyBorder="1" applyAlignment="1">
      <alignment horizontal="right" vertical="center" wrapText="1" readingOrder="1"/>
    </xf>
    <xf numFmtId="164" fontId="18" fillId="2" borderId="1" xfId="0" applyNumberFormat="1" applyFont="1" applyFill="1" applyBorder="1" applyAlignment="1">
      <alignment horizontal="right" vertical="center" wrapText="1" readingOrder="1"/>
    </xf>
    <xf numFmtId="0" fontId="3" fillId="4" borderId="1" xfId="0" applyNumberFormat="1" applyFont="1" applyFill="1" applyBorder="1" applyAlignment="1">
      <alignment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1" fillId="4" borderId="0" xfId="0" applyFont="1" applyFill="1" applyBorder="1"/>
    <xf numFmtId="0" fontId="3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3" fillId="8" borderId="1" xfId="0" applyNumberFormat="1" applyFont="1" applyFill="1" applyBorder="1" applyAlignment="1">
      <alignment vertical="center" wrapText="1" readingOrder="1"/>
    </xf>
    <xf numFmtId="0" fontId="3" fillId="8" borderId="1" xfId="0" applyNumberFormat="1" applyFont="1" applyFill="1" applyBorder="1" applyAlignment="1">
      <alignment horizontal="center" vertical="center" wrapText="1" readingOrder="1"/>
    </xf>
    <xf numFmtId="0" fontId="3" fillId="8" borderId="1" xfId="0" applyNumberFormat="1" applyFont="1" applyFill="1" applyBorder="1" applyAlignment="1">
      <alignment horizontal="left" vertical="center" wrapText="1" readingOrder="1"/>
    </xf>
    <xf numFmtId="164" fontId="3" fillId="8" borderId="1" xfId="0" applyNumberFormat="1" applyFont="1" applyFill="1" applyBorder="1" applyAlignment="1">
      <alignment horizontal="right" vertical="center" wrapText="1" readingOrder="1"/>
    </xf>
    <xf numFmtId="0" fontId="3" fillId="9" borderId="1" xfId="0" applyNumberFormat="1" applyFont="1" applyFill="1" applyBorder="1" applyAlignment="1">
      <alignment vertical="center" wrapText="1" readingOrder="1"/>
    </xf>
    <xf numFmtId="0" fontId="3" fillId="9" borderId="1" xfId="0" applyNumberFormat="1" applyFont="1" applyFill="1" applyBorder="1" applyAlignment="1">
      <alignment horizontal="center" vertical="center" wrapText="1" readingOrder="1"/>
    </xf>
    <xf numFmtId="0" fontId="3" fillId="9" borderId="1" xfId="0" applyNumberFormat="1" applyFont="1" applyFill="1" applyBorder="1" applyAlignment="1">
      <alignment horizontal="left" vertical="center" wrapText="1" readingOrder="1"/>
    </xf>
    <xf numFmtId="164" fontId="3" fillId="9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19" fillId="0" borderId="0" xfId="0" applyFont="1" applyFill="1" applyBorder="1" applyAlignment="1">
      <alignment horizontal="center" vertical="center"/>
    </xf>
    <xf numFmtId="0" fontId="19" fillId="8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19" fillId="9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8-AGOSTO%202023/REP_EPG034_EjecucionPresupuestalAgregada%20(1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6-JUNIO%202023/REP_EPG034_EjecucionPresupuestalAgregada%20(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8-AGOSTO%202023/REP_EPG034_EjecucionPresupuestalAgregada%20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ÓN"/>
      <sheetName val="GASTO DE PERSONAL"/>
      <sheetName val="BIENES Y SERVICIOS"/>
      <sheetName val="TRANSFERENCIAS"/>
      <sheetName val="INGRESOS SÓLO NACIÓN"/>
      <sheetName val="SNIES SÓLO NACIÓN"/>
      <sheetName val="INFORME GENERAL"/>
    </sheetNames>
    <sheetDataSet>
      <sheetData sheetId="0"/>
      <sheetData sheetId="1"/>
      <sheetData sheetId="2"/>
      <sheetData sheetId="3"/>
      <sheetData sheetId="4"/>
      <sheetData sheetId="5">
        <row r="11">
          <cell r="R11">
            <v>44055</v>
          </cell>
          <cell r="S11">
            <v>1585108335</v>
          </cell>
        </row>
      </sheetData>
      <sheetData sheetId="6"/>
      <sheetData sheetId="7">
        <row r="13">
          <cell r="S13">
            <v>1585108335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ONES"/>
      <sheetName val="GASTOS DE PERSONAL"/>
      <sheetName val="GASTOS DE ADQUI Y BIENES Y SERV"/>
      <sheetName val="TRANSFERENCIAS"/>
      <sheetName val="INGRESOS SÓLO NACIÓN"/>
      <sheetName val="SNIES SÓLO NACIÓN"/>
      <sheetName val="Hoja1"/>
    </sheetNames>
    <sheetDataSet>
      <sheetData sheetId="0" refreshError="1"/>
      <sheetData sheetId="1" refreshError="1"/>
      <sheetData sheetId="2" refreshError="1">
        <row r="5">
          <cell r="Q5">
            <v>402044235</v>
          </cell>
        </row>
        <row r="6">
          <cell r="Q6">
            <v>461882761</v>
          </cell>
        </row>
        <row r="7">
          <cell r="Q7">
            <v>2296842005</v>
          </cell>
        </row>
        <row r="8">
          <cell r="Q8">
            <v>760000000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ERSIÓN"/>
      <sheetName val="GASTO DE PERSONAL"/>
      <sheetName val="ADQ DE B&amp;S"/>
      <sheetName val="TRANSFERENCIAS"/>
      <sheetName val="INGRESOS SÓLO NACIÓN"/>
      <sheetName val="SNIES SÓLO NACIÓN"/>
      <sheetName val="INFORME GRAL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X5">
            <v>839063643</v>
          </cell>
        </row>
        <row r="13">
          <cell r="AA13">
            <v>0</v>
          </cell>
        </row>
        <row r="17">
          <cell r="AA17">
            <v>0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showGridLines="0" tabSelected="1" workbookViewId="0">
      <selection activeCell="C14" sqref="C1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0</v>
      </c>
      <c r="T5" s="7">
        <v>2162320442</v>
      </c>
      <c r="U5" s="7">
        <v>0</v>
      </c>
      <c r="V5" s="7">
        <v>1825587849</v>
      </c>
      <c r="W5" s="7">
        <v>336732593</v>
      </c>
      <c r="X5" s="7">
        <v>1358416570</v>
      </c>
      <c r="Y5" s="7">
        <v>1358416570</v>
      </c>
      <c r="Z5" s="7">
        <v>1358416570</v>
      </c>
      <c r="AA5" s="7">
        <v>1357560177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448061710</v>
      </c>
      <c r="W6" s="7">
        <v>323429634</v>
      </c>
      <c r="X6" s="7">
        <v>448061710</v>
      </c>
      <c r="Y6" s="7">
        <v>448061710</v>
      </c>
      <c r="Z6" s="7">
        <v>448061710</v>
      </c>
      <c r="AA6" s="7">
        <v>418370846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147092114</v>
      </c>
      <c r="W7" s="7">
        <v>51272149</v>
      </c>
      <c r="X7" s="7">
        <v>147092114</v>
      </c>
      <c r="Y7" s="7">
        <v>147092114</v>
      </c>
      <c r="Z7" s="7">
        <v>147092114</v>
      </c>
      <c r="AA7" s="7">
        <v>147092114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959729258</v>
      </c>
      <c r="W8" s="7">
        <v>442906659</v>
      </c>
      <c r="X8" s="7">
        <v>563320598</v>
      </c>
      <c r="Y8" s="7">
        <v>563320598</v>
      </c>
      <c r="Z8" s="7">
        <v>563320598</v>
      </c>
      <c r="AA8" s="7">
        <v>563320598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94926250</v>
      </c>
      <c r="W9" s="7">
        <v>127073750</v>
      </c>
      <c r="X9" s="7">
        <v>94926250</v>
      </c>
      <c r="Y9" s="7">
        <v>94926250</v>
      </c>
      <c r="Z9" s="7">
        <v>94926250</v>
      </c>
      <c r="AA9" s="7">
        <v>94926250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624000474</v>
      </c>
      <c r="S11" s="7">
        <v>0</v>
      </c>
      <c r="T11" s="7">
        <v>1437585114</v>
      </c>
      <c r="U11" s="7">
        <v>0</v>
      </c>
      <c r="V11" s="7">
        <v>1179584348</v>
      </c>
      <c r="W11" s="7">
        <v>258000766</v>
      </c>
      <c r="X11" s="7">
        <v>1045427614</v>
      </c>
      <c r="Y11" s="7">
        <v>784136048.52999997</v>
      </c>
      <c r="Z11" s="7">
        <v>784136048.52999997</v>
      </c>
      <c r="AA11" s="7">
        <v>761476157.52999997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269954263</v>
      </c>
      <c r="W12" s="7">
        <v>75734706</v>
      </c>
      <c r="X12" s="7">
        <v>250095809</v>
      </c>
      <c r="Y12" s="7">
        <v>229756672</v>
      </c>
      <c r="Z12" s="7">
        <v>229756672</v>
      </c>
      <c r="AA12" s="7">
        <v>227620023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119201876</v>
      </c>
      <c r="W16" s="7">
        <v>0</v>
      </c>
      <c r="X16" s="7">
        <v>48924112</v>
      </c>
      <c r="Y16" s="7">
        <v>38328700</v>
      </c>
      <c r="Z16" s="7">
        <v>38328700</v>
      </c>
      <c r="AA16" s="7">
        <v>38328700</v>
      </c>
    </row>
    <row r="17" spans="1:27" ht="45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1870339</v>
      </c>
      <c r="W17" s="7">
        <v>8129661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0</v>
      </c>
      <c r="W18" s="7">
        <v>18000000</v>
      </c>
      <c r="X18" s="7">
        <v>0</v>
      </c>
      <c r="Y18" s="7">
        <v>0</v>
      </c>
      <c r="Z18" s="7">
        <v>0</v>
      </c>
      <c r="AA18" s="7">
        <v>0</v>
      </c>
    </row>
    <row r="19" spans="1:27" ht="67.5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74</v>
      </c>
      <c r="Q19" s="7">
        <v>402044235</v>
      </c>
      <c r="R19" s="7">
        <v>0</v>
      </c>
      <c r="S19" s="7">
        <v>0</v>
      </c>
      <c r="T19" s="7">
        <v>402044235</v>
      </c>
      <c r="U19" s="7">
        <v>0</v>
      </c>
      <c r="V19" s="7">
        <v>368868549</v>
      </c>
      <c r="W19" s="7">
        <v>33175686</v>
      </c>
      <c r="X19" s="7">
        <v>366273549</v>
      </c>
      <c r="Y19" s="7">
        <v>310460967</v>
      </c>
      <c r="Z19" s="7">
        <v>310460967</v>
      </c>
      <c r="AA19" s="7">
        <v>273925319</v>
      </c>
    </row>
    <row r="20" spans="1:27" ht="67.5" x14ac:dyDescent="0.25">
      <c r="A20" s="4" t="s">
        <v>33</v>
      </c>
      <c r="B20" s="5" t="s">
        <v>34</v>
      </c>
      <c r="C20" s="6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4"/>
      <c r="I20" s="4"/>
      <c r="J20" s="4"/>
      <c r="K20" s="4"/>
      <c r="L20" s="4"/>
      <c r="M20" s="4" t="s">
        <v>53</v>
      </c>
      <c r="N20" s="4" t="s">
        <v>75</v>
      </c>
      <c r="O20" s="4" t="s">
        <v>40</v>
      </c>
      <c r="P20" s="5" t="s">
        <v>74</v>
      </c>
      <c r="Q20" s="7">
        <v>461882761</v>
      </c>
      <c r="R20" s="7">
        <v>0</v>
      </c>
      <c r="S20" s="7">
        <v>0</v>
      </c>
      <c r="T20" s="7">
        <v>461882761</v>
      </c>
      <c r="U20" s="7">
        <v>0</v>
      </c>
      <c r="V20" s="7">
        <v>395084825</v>
      </c>
      <c r="W20" s="7">
        <v>66797936</v>
      </c>
      <c r="X20" s="7">
        <v>373231073</v>
      </c>
      <c r="Y20" s="7">
        <v>356090921</v>
      </c>
      <c r="Z20" s="7">
        <v>356090921</v>
      </c>
      <c r="AA20" s="7">
        <v>346090921</v>
      </c>
    </row>
    <row r="21" spans="1:27" ht="45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78</v>
      </c>
      <c r="Q21" s="7">
        <v>2296842005</v>
      </c>
      <c r="R21" s="7">
        <v>2364613648</v>
      </c>
      <c r="S21" s="7">
        <v>0</v>
      </c>
      <c r="T21" s="7">
        <v>4661455653</v>
      </c>
      <c r="U21" s="7">
        <v>0</v>
      </c>
      <c r="V21" s="7">
        <v>4388223357</v>
      </c>
      <c r="W21" s="7">
        <v>273232296</v>
      </c>
      <c r="X21" s="7">
        <v>1930620509</v>
      </c>
      <c r="Y21" s="7">
        <v>1521915780</v>
      </c>
      <c r="Z21" s="7">
        <v>1521915780</v>
      </c>
      <c r="AA21" s="7">
        <v>1471072752</v>
      </c>
    </row>
    <row r="22" spans="1:27" ht="45" x14ac:dyDescent="0.25">
      <c r="A22" s="4" t="s">
        <v>33</v>
      </c>
      <c r="B22" s="5" t="s">
        <v>34</v>
      </c>
      <c r="C22" s="6" t="s">
        <v>76</v>
      </c>
      <c r="D22" s="4" t="s">
        <v>70</v>
      </c>
      <c r="E22" s="4" t="s">
        <v>71</v>
      </c>
      <c r="F22" s="4" t="s">
        <v>72</v>
      </c>
      <c r="G22" s="4" t="s">
        <v>77</v>
      </c>
      <c r="H22" s="4"/>
      <c r="I22" s="4"/>
      <c r="J22" s="4"/>
      <c r="K22" s="4"/>
      <c r="L22" s="4"/>
      <c r="M22" s="4" t="s">
        <v>53</v>
      </c>
      <c r="N22" s="4" t="s">
        <v>75</v>
      </c>
      <c r="O22" s="4" t="s">
        <v>40</v>
      </c>
      <c r="P22" s="5" t="s">
        <v>78</v>
      </c>
      <c r="Q22" s="7">
        <v>760000000</v>
      </c>
      <c r="R22" s="7">
        <v>0</v>
      </c>
      <c r="S22" s="7">
        <v>0</v>
      </c>
      <c r="T22" s="7">
        <v>760000000</v>
      </c>
      <c r="U22" s="7">
        <v>0</v>
      </c>
      <c r="V22" s="7">
        <v>547821242</v>
      </c>
      <c r="W22" s="7">
        <v>212178758</v>
      </c>
      <c r="X22" s="7">
        <v>377129661</v>
      </c>
      <c r="Y22" s="7">
        <v>338364080</v>
      </c>
      <c r="Z22" s="7">
        <v>338364080</v>
      </c>
      <c r="AA22" s="7">
        <v>337908831</v>
      </c>
    </row>
    <row r="23" spans="1:27" x14ac:dyDescent="0.25">
      <c r="A23" s="4" t="s">
        <v>1</v>
      </c>
      <c r="B23" s="5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7">
        <v>9910826266</v>
      </c>
      <c r="R23" s="7">
        <v>5405766512</v>
      </c>
      <c r="S23" s="7">
        <v>1585108335</v>
      </c>
      <c r="T23" s="7">
        <v>13731484443</v>
      </c>
      <c r="U23" s="7">
        <v>693769814</v>
      </c>
      <c r="V23" s="7">
        <v>10746005980</v>
      </c>
      <c r="W23" s="7">
        <v>2291708649</v>
      </c>
      <c r="X23" s="7">
        <v>7003519569</v>
      </c>
      <c r="Y23" s="7">
        <v>6190870410.5299997</v>
      </c>
      <c r="Z23" s="7">
        <v>6190870410.5299997</v>
      </c>
      <c r="AA23" s="7">
        <v>6037692688.5299997</v>
      </c>
    </row>
    <row r="24" spans="1:27" x14ac:dyDescent="0.25">
      <c r="A24" s="4" t="s">
        <v>1</v>
      </c>
      <c r="B24" s="8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9" t="s">
        <v>1</v>
      </c>
      <c r="R24" s="9" t="s">
        <v>1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1</v>
      </c>
      <c r="Y24" s="9" t="s">
        <v>1</v>
      </c>
      <c r="Z24" s="9" t="s">
        <v>1</v>
      </c>
      <c r="AA24" s="9" t="s">
        <v>1</v>
      </c>
    </row>
    <row r="25" spans="1:27" ht="0" hidden="1" customHeight="1" x14ac:dyDescent="0.25"/>
    <row r="26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E35E-EE08-4072-8497-65E0022DA8FA}">
  <dimension ref="A1:AB19"/>
  <sheetViews>
    <sheetView topLeftCell="C10" workbookViewId="0">
      <selection activeCell="AA19" sqref="AA1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9" width="18.85546875" customWidth="1"/>
    <col min="20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0</v>
      </c>
      <c r="T5" s="7">
        <v>2162320442</v>
      </c>
      <c r="U5" s="7">
        <v>0</v>
      </c>
      <c r="V5" s="7">
        <v>1825587849</v>
      </c>
      <c r="W5" s="7">
        <v>336732593</v>
      </c>
      <c r="X5" s="7">
        <v>1358416570</v>
      </c>
      <c r="Y5" s="7">
        <v>1358416570</v>
      </c>
      <c r="Z5" s="7">
        <v>1358416570</v>
      </c>
      <c r="AA5" s="7">
        <v>1357560177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448061710</v>
      </c>
      <c r="W6" s="7">
        <v>323429634</v>
      </c>
      <c r="X6" s="7">
        <v>448061710</v>
      </c>
      <c r="Y6" s="7">
        <v>448061710</v>
      </c>
      <c r="Z6" s="7">
        <v>448061710</v>
      </c>
      <c r="AA6" s="7">
        <v>418370846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147092114</v>
      </c>
      <c r="W7" s="7">
        <v>51272149</v>
      </c>
      <c r="X7" s="7">
        <v>147092114</v>
      </c>
      <c r="Y7" s="7">
        <v>147092114</v>
      </c>
      <c r="Z7" s="7">
        <v>147092114</v>
      </c>
      <c r="AA7" s="7">
        <v>147092114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959729258</v>
      </c>
      <c r="W8" s="7">
        <v>442906659</v>
      </c>
      <c r="X8" s="7">
        <v>563320598</v>
      </c>
      <c r="Y8" s="7">
        <v>563320598</v>
      </c>
      <c r="Z8" s="7">
        <v>563320598</v>
      </c>
      <c r="AA8" s="7">
        <v>563320598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94926250</v>
      </c>
      <c r="W9" s="7">
        <v>127073750</v>
      </c>
      <c r="X9" s="7">
        <v>94926250</v>
      </c>
      <c r="Y9" s="7">
        <v>94926250</v>
      </c>
      <c r="Z9" s="7">
        <v>94926250</v>
      </c>
      <c r="AA9" s="7">
        <v>94926250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624000474</v>
      </c>
      <c r="S11" s="7">
        <v>0</v>
      </c>
      <c r="T11" s="7">
        <v>1437585114</v>
      </c>
      <c r="U11" s="7">
        <v>0</v>
      </c>
      <c r="V11" s="7">
        <v>1179584348</v>
      </c>
      <c r="W11" s="7">
        <v>258000766</v>
      </c>
      <c r="X11" s="7">
        <v>1045427614</v>
      </c>
      <c r="Y11" s="7">
        <v>784136048.52999997</v>
      </c>
      <c r="Z11" s="7">
        <v>784136048.52999997</v>
      </c>
      <c r="AA11" s="7">
        <v>761476157.52999997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269954263</v>
      </c>
      <c r="W12" s="7">
        <v>75734706</v>
      </c>
      <c r="X12" s="7">
        <v>250095809</v>
      </c>
      <c r="Y12" s="7">
        <v>229756672</v>
      </c>
      <c r="Z12" s="7">
        <v>229756672</v>
      </c>
      <c r="AA12" s="7">
        <v>227620023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119201876</v>
      </c>
      <c r="W16" s="7">
        <v>0</v>
      </c>
      <c r="X16" s="7">
        <v>48924112</v>
      </c>
      <c r="Y16" s="7">
        <v>38328700</v>
      </c>
      <c r="Z16" s="7">
        <v>38328700</v>
      </c>
      <c r="AA16" s="7">
        <v>38328700</v>
      </c>
    </row>
    <row r="17" spans="1:28" ht="45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1870339</v>
      </c>
      <c r="W17" s="7">
        <v>8129661</v>
      </c>
      <c r="X17" s="7">
        <v>0</v>
      </c>
      <c r="Y17" s="7">
        <v>0</v>
      </c>
      <c r="Z17" s="7">
        <v>0</v>
      </c>
      <c r="AA17" s="7">
        <v>0</v>
      </c>
    </row>
    <row r="18" spans="1:28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0</v>
      </c>
      <c r="W18" s="7">
        <v>18000000</v>
      </c>
      <c r="X18" s="7">
        <v>0</v>
      </c>
      <c r="Y18" s="7">
        <v>0</v>
      </c>
      <c r="Z18" s="7">
        <v>0</v>
      </c>
      <c r="AA18" s="7">
        <v>0</v>
      </c>
    </row>
    <row r="19" spans="1:28" ht="30" customHeight="1" x14ac:dyDescent="0.25">
      <c r="R19" s="44">
        <f>SUM(R5:R18)</f>
        <v>3041152864</v>
      </c>
      <c r="S19" s="44">
        <f t="shared" ref="S19:AB19" si="0">SUM(S5:S18)</f>
        <v>1585108335</v>
      </c>
      <c r="T19" s="44">
        <f t="shared" si="0"/>
        <v>7446101794</v>
      </c>
      <c r="U19" s="44">
        <f t="shared" si="0"/>
        <v>693769814</v>
      </c>
      <c r="V19" s="44">
        <f t="shared" si="0"/>
        <v>5046008007</v>
      </c>
      <c r="W19" s="44">
        <f t="shared" si="0"/>
        <v>1706323973</v>
      </c>
      <c r="X19" s="44">
        <f t="shared" si="0"/>
        <v>3956264777</v>
      </c>
      <c r="Y19" s="44">
        <f t="shared" si="0"/>
        <v>3664038662.5299997</v>
      </c>
      <c r="Z19" s="44">
        <f t="shared" si="0"/>
        <v>3664038662.5299997</v>
      </c>
      <c r="AA19" s="44">
        <f t="shared" si="0"/>
        <v>3608694865.5299997</v>
      </c>
      <c r="AB19" s="43">
        <f t="shared" si="0"/>
        <v>0</v>
      </c>
    </row>
  </sheetData>
  <pageMargins left="0.7" right="0.7" top="0.75" bottom="0.75" header="0.3" footer="0.3"/>
  <pageSetup paperSize="11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EF4A-3D3E-4706-8456-8C274BEC4621}">
  <dimension ref="A1:AA12"/>
  <sheetViews>
    <sheetView workbookViewId="0">
      <selection activeCell="AA14" sqref="AA1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8" width="18.85546875" customWidth="1"/>
    <col min="19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7.5" x14ac:dyDescent="0.25">
      <c r="A5" s="4" t="s">
        <v>33</v>
      </c>
      <c r="B5" s="5" t="s">
        <v>34</v>
      </c>
      <c r="C5" s="6" t="s">
        <v>69</v>
      </c>
      <c r="D5" s="4" t="s">
        <v>70</v>
      </c>
      <c r="E5" s="4" t="s">
        <v>71</v>
      </c>
      <c r="F5" s="4" t="s">
        <v>72</v>
      </c>
      <c r="G5" s="4" t="s">
        <v>73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74</v>
      </c>
      <c r="Q5" s="7">
        <v>402044235</v>
      </c>
      <c r="R5" s="7">
        <v>0</v>
      </c>
      <c r="S5" s="7">
        <v>0</v>
      </c>
      <c r="T5" s="7">
        <v>402044235</v>
      </c>
      <c r="U5" s="7">
        <v>0</v>
      </c>
      <c r="V5" s="7">
        <v>368868549</v>
      </c>
      <c r="W5" s="7">
        <v>33175686</v>
      </c>
      <c r="X5" s="7">
        <v>366273549</v>
      </c>
      <c r="Y5" s="7">
        <v>310460967</v>
      </c>
      <c r="Z5" s="7">
        <v>310460967</v>
      </c>
      <c r="AA5" s="7">
        <v>273925319</v>
      </c>
    </row>
    <row r="6" spans="1:27" ht="67.5" x14ac:dyDescent="0.25">
      <c r="A6" s="4" t="s">
        <v>33</v>
      </c>
      <c r="B6" s="5" t="s">
        <v>34</v>
      </c>
      <c r="C6" s="6" t="s">
        <v>69</v>
      </c>
      <c r="D6" s="4" t="s">
        <v>70</v>
      </c>
      <c r="E6" s="4" t="s">
        <v>71</v>
      </c>
      <c r="F6" s="4" t="s">
        <v>72</v>
      </c>
      <c r="G6" s="4" t="s">
        <v>73</v>
      </c>
      <c r="H6" s="4"/>
      <c r="I6" s="4"/>
      <c r="J6" s="4"/>
      <c r="K6" s="4"/>
      <c r="L6" s="4"/>
      <c r="M6" s="4" t="s">
        <v>53</v>
      </c>
      <c r="N6" s="4" t="s">
        <v>75</v>
      </c>
      <c r="O6" s="4" t="s">
        <v>40</v>
      </c>
      <c r="P6" s="5" t="s">
        <v>74</v>
      </c>
      <c r="Q6" s="7">
        <v>461882761</v>
      </c>
      <c r="R6" s="7">
        <v>0</v>
      </c>
      <c r="S6" s="7">
        <v>0</v>
      </c>
      <c r="T6" s="7">
        <v>461882761</v>
      </c>
      <c r="U6" s="7">
        <v>0</v>
      </c>
      <c r="V6" s="7">
        <v>395084825</v>
      </c>
      <c r="W6" s="7">
        <v>66797936</v>
      </c>
      <c r="X6" s="7">
        <v>373231073</v>
      </c>
      <c r="Y6" s="7">
        <v>356090921</v>
      </c>
      <c r="Z6" s="7">
        <v>356090921</v>
      </c>
      <c r="AA6" s="7">
        <v>346090921</v>
      </c>
    </row>
    <row r="7" spans="1:27" ht="45" x14ac:dyDescent="0.25">
      <c r="A7" s="4" t="s">
        <v>33</v>
      </c>
      <c r="B7" s="5" t="s">
        <v>34</v>
      </c>
      <c r="C7" s="6" t="s">
        <v>76</v>
      </c>
      <c r="D7" s="4" t="s">
        <v>70</v>
      </c>
      <c r="E7" s="4" t="s">
        <v>71</v>
      </c>
      <c r="F7" s="4" t="s">
        <v>72</v>
      </c>
      <c r="G7" s="4" t="s">
        <v>77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78</v>
      </c>
      <c r="Q7" s="7">
        <v>2296842005</v>
      </c>
      <c r="R7" s="7">
        <v>2364613648</v>
      </c>
      <c r="S7" s="7">
        <v>0</v>
      </c>
      <c r="T7" s="7">
        <v>4661455653</v>
      </c>
      <c r="U7" s="7">
        <v>0</v>
      </c>
      <c r="V7" s="7">
        <v>4388223357</v>
      </c>
      <c r="W7" s="7">
        <v>273232296</v>
      </c>
      <c r="X7" s="7">
        <v>1930620509</v>
      </c>
      <c r="Y7" s="7">
        <v>1521915780</v>
      </c>
      <c r="Z7" s="7">
        <v>1521915780</v>
      </c>
      <c r="AA7" s="7">
        <v>1471072752</v>
      </c>
    </row>
    <row r="8" spans="1:27" ht="45" x14ac:dyDescent="0.25">
      <c r="A8" s="4" t="s">
        <v>33</v>
      </c>
      <c r="B8" s="5" t="s">
        <v>34</v>
      </c>
      <c r="C8" s="6" t="s">
        <v>76</v>
      </c>
      <c r="D8" s="4" t="s">
        <v>70</v>
      </c>
      <c r="E8" s="4" t="s">
        <v>71</v>
      </c>
      <c r="F8" s="4" t="s">
        <v>72</v>
      </c>
      <c r="G8" s="4" t="s">
        <v>77</v>
      </c>
      <c r="H8" s="4"/>
      <c r="I8" s="4"/>
      <c r="J8" s="4"/>
      <c r="K8" s="4"/>
      <c r="L8" s="4"/>
      <c r="M8" s="4" t="s">
        <v>53</v>
      </c>
      <c r="N8" s="4" t="s">
        <v>75</v>
      </c>
      <c r="O8" s="4" t="s">
        <v>40</v>
      </c>
      <c r="P8" s="5" t="s">
        <v>78</v>
      </c>
      <c r="Q8" s="7">
        <v>760000000</v>
      </c>
      <c r="R8" s="7">
        <v>0</v>
      </c>
      <c r="S8" s="7">
        <v>0</v>
      </c>
      <c r="T8" s="7">
        <v>760000000</v>
      </c>
      <c r="U8" s="7">
        <v>0</v>
      </c>
      <c r="V8" s="7">
        <v>547821242</v>
      </c>
      <c r="W8" s="7">
        <v>212178758</v>
      </c>
      <c r="X8" s="7">
        <v>377129661</v>
      </c>
      <c r="Y8" s="7">
        <v>338364080</v>
      </c>
      <c r="Z8" s="7">
        <v>338364080</v>
      </c>
      <c r="AA8" s="7">
        <v>337908831</v>
      </c>
    </row>
    <row r="9" spans="1:27" ht="21.75" customHeight="1" x14ac:dyDescent="0.25">
      <c r="A9" s="4"/>
      <c r="B9" s="5"/>
      <c r="C9" s="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7"/>
      <c r="R9" s="46">
        <f>SUM(R5:R8)</f>
        <v>2364613648</v>
      </c>
      <c r="S9" s="46">
        <f t="shared" ref="S9:AA9" si="0">SUM(S5:S8)</f>
        <v>0</v>
      </c>
      <c r="T9" s="46">
        <f t="shared" si="0"/>
        <v>6285382649</v>
      </c>
      <c r="U9" s="46">
        <f t="shared" si="0"/>
        <v>0</v>
      </c>
      <c r="V9" s="46">
        <f t="shared" si="0"/>
        <v>5699997973</v>
      </c>
      <c r="W9" s="46">
        <f t="shared" si="0"/>
        <v>585384676</v>
      </c>
      <c r="X9" s="46">
        <f t="shared" si="0"/>
        <v>3047254792</v>
      </c>
      <c r="Y9" s="46">
        <f t="shared" si="0"/>
        <v>2526831748</v>
      </c>
      <c r="Z9" s="46">
        <f t="shared" si="0"/>
        <v>2526831748</v>
      </c>
      <c r="AA9" s="46">
        <f t="shared" si="0"/>
        <v>2428997823</v>
      </c>
    </row>
    <row r="10" spans="1:27" x14ac:dyDescent="0.25">
      <c r="A10" s="4" t="s">
        <v>1</v>
      </c>
      <c r="B10" s="8" t="s">
        <v>1</v>
      </c>
      <c r="C10" s="6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5" t="s">
        <v>1</v>
      </c>
      <c r="Q10" s="9" t="s">
        <v>1</v>
      </c>
      <c r="R10" s="9" t="s">
        <v>1</v>
      </c>
      <c r="S10" s="9" t="s">
        <v>1</v>
      </c>
      <c r="T10" s="9" t="s">
        <v>1</v>
      </c>
      <c r="U10" s="9" t="s">
        <v>1</v>
      </c>
      <c r="V10" s="9" t="s">
        <v>1</v>
      </c>
      <c r="W10" s="9" t="s">
        <v>1</v>
      </c>
      <c r="X10" s="9" t="s">
        <v>1</v>
      </c>
      <c r="Y10" s="9" t="s">
        <v>1</v>
      </c>
      <c r="Z10" s="9" t="s">
        <v>1</v>
      </c>
      <c r="AA10" s="9" t="s">
        <v>1</v>
      </c>
    </row>
    <row r="11" spans="1:27" ht="0" hidden="1" customHeight="1" x14ac:dyDescent="0.25"/>
    <row r="12" spans="1:27" ht="33.950000000000003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05AA-7C56-4F04-B3ED-43B9B021EDB1}">
  <dimension ref="A1:AA12"/>
  <sheetViews>
    <sheetView topLeftCell="B1" workbookViewId="0">
      <selection activeCell="AA13" sqref="AA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8" width="18.85546875" customWidth="1"/>
    <col min="19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0</v>
      </c>
      <c r="T5" s="7">
        <v>2162320442</v>
      </c>
      <c r="U5" s="7">
        <v>0</v>
      </c>
      <c r="V5" s="7">
        <v>1825587849</v>
      </c>
      <c r="W5" s="7">
        <v>336732593</v>
      </c>
      <c r="X5" s="7">
        <v>1358416570</v>
      </c>
      <c r="Y5" s="7">
        <v>1358416570</v>
      </c>
      <c r="Z5" s="7">
        <v>1358416570</v>
      </c>
      <c r="AA5" s="7">
        <v>1357560177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448061710</v>
      </c>
      <c r="W6" s="7">
        <v>323429634</v>
      </c>
      <c r="X6" s="7">
        <v>448061710</v>
      </c>
      <c r="Y6" s="7">
        <v>448061710</v>
      </c>
      <c r="Z6" s="7">
        <v>448061710</v>
      </c>
      <c r="AA6" s="7">
        <v>418370846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147092114</v>
      </c>
      <c r="W7" s="7">
        <v>51272149</v>
      </c>
      <c r="X7" s="7">
        <v>147092114</v>
      </c>
      <c r="Y7" s="7">
        <v>147092114</v>
      </c>
      <c r="Z7" s="7">
        <v>147092114</v>
      </c>
      <c r="AA7" s="7">
        <v>147092114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959729258</v>
      </c>
      <c r="W8" s="7">
        <v>442906659</v>
      </c>
      <c r="X8" s="7">
        <v>563320598</v>
      </c>
      <c r="Y8" s="7">
        <v>563320598</v>
      </c>
      <c r="Z8" s="7">
        <v>563320598</v>
      </c>
      <c r="AA8" s="7">
        <v>563320598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94926250</v>
      </c>
      <c r="W9" s="7">
        <v>127073750</v>
      </c>
      <c r="X9" s="7">
        <v>94926250</v>
      </c>
      <c r="Y9" s="7">
        <v>94926250</v>
      </c>
      <c r="Z9" s="7">
        <v>94926250</v>
      </c>
      <c r="AA9" s="7">
        <v>94926250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0" hidden="1" customHeight="1" x14ac:dyDescent="0.25"/>
    <row r="12" spans="1:27" ht="33.950000000000003" customHeight="1" x14ac:dyDescent="0.25">
      <c r="R12" s="44">
        <f>SUM(R5:R11)</f>
        <v>2417108335</v>
      </c>
      <c r="S12" s="44">
        <f t="shared" ref="S12:AA12" si="0">SUM(S5:S11)</f>
        <v>0</v>
      </c>
      <c r="T12" s="44">
        <f t="shared" si="0"/>
        <v>4821811966</v>
      </c>
      <c r="U12" s="44">
        <f t="shared" si="0"/>
        <v>0</v>
      </c>
      <c r="V12" s="44">
        <f t="shared" si="0"/>
        <v>3475397181</v>
      </c>
      <c r="W12" s="44">
        <f t="shared" si="0"/>
        <v>1346414785</v>
      </c>
      <c r="X12" s="44">
        <f t="shared" si="0"/>
        <v>2611817242</v>
      </c>
      <c r="Y12" s="44">
        <f t="shared" si="0"/>
        <v>2611817242</v>
      </c>
      <c r="Z12" s="44">
        <f t="shared" si="0"/>
        <v>2611817242</v>
      </c>
      <c r="AA12" s="44">
        <f t="shared" si="0"/>
        <v>2581269985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22DCA-A3E0-408C-967C-3AF5CF94A28D}">
  <dimension ref="A1:AA8"/>
  <sheetViews>
    <sheetView topLeftCell="M1" workbookViewId="0">
      <selection activeCell="AC16" sqref="AC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8" width="18.85546875" customWidth="1"/>
    <col min="19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51</v>
      </c>
      <c r="D5" s="4" t="s">
        <v>36</v>
      </c>
      <c r="E5" s="4" t="s">
        <v>43</v>
      </c>
      <c r="F5" s="4"/>
      <c r="G5" s="4"/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52</v>
      </c>
      <c r="Q5" s="7">
        <v>813584640</v>
      </c>
      <c r="R5" s="7">
        <v>624000474</v>
      </c>
      <c r="S5" s="7">
        <v>0</v>
      </c>
      <c r="T5" s="7">
        <v>1437585114</v>
      </c>
      <c r="U5" s="7">
        <v>0</v>
      </c>
      <c r="V5" s="7">
        <v>1179584348</v>
      </c>
      <c r="W5" s="7">
        <v>258000766</v>
      </c>
      <c r="X5" s="7">
        <v>1045427614</v>
      </c>
      <c r="Y5" s="7">
        <v>784136048.52999997</v>
      </c>
      <c r="Z5" s="7">
        <v>784136048.52999997</v>
      </c>
      <c r="AA5" s="7">
        <v>761476157.52999997</v>
      </c>
    </row>
    <row r="6" spans="1:27" ht="45" x14ac:dyDescent="0.25">
      <c r="A6" s="4" t="s">
        <v>33</v>
      </c>
      <c r="B6" s="5" t="s">
        <v>34</v>
      </c>
      <c r="C6" s="6" t="s">
        <v>51</v>
      </c>
      <c r="D6" s="4" t="s">
        <v>36</v>
      </c>
      <c r="E6" s="4" t="s">
        <v>43</v>
      </c>
      <c r="F6" s="4"/>
      <c r="G6" s="4"/>
      <c r="H6" s="4"/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52</v>
      </c>
      <c r="Q6" s="7">
        <v>345688969</v>
      </c>
      <c r="R6" s="7">
        <v>0</v>
      </c>
      <c r="S6" s="7">
        <v>0</v>
      </c>
      <c r="T6" s="7">
        <v>345688969</v>
      </c>
      <c r="U6" s="7">
        <v>0</v>
      </c>
      <c r="V6" s="7">
        <v>269954263</v>
      </c>
      <c r="W6" s="7">
        <v>75734706</v>
      </c>
      <c r="X6" s="7">
        <v>250095809</v>
      </c>
      <c r="Y6" s="7">
        <v>229756672</v>
      </c>
      <c r="Z6" s="7">
        <v>229756672</v>
      </c>
      <c r="AA6" s="7">
        <v>227620023</v>
      </c>
    </row>
    <row r="7" spans="1:27" ht="0" hidden="1" customHeight="1" x14ac:dyDescent="0.25"/>
    <row r="8" spans="1:27" ht="33.950000000000003" customHeight="1" x14ac:dyDescent="0.25">
      <c r="R8" s="44">
        <f>SUM(R5:R7)</f>
        <v>624000474</v>
      </c>
      <c r="S8" s="44">
        <f t="shared" ref="S8:AA8" si="0">SUM(S5:S7)</f>
        <v>0</v>
      </c>
      <c r="T8" s="44">
        <f t="shared" si="0"/>
        <v>1783274083</v>
      </c>
      <c r="U8" s="44">
        <f t="shared" si="0"/>
        <v>0</v>
      </c>
      <c r="V8" s="44">
        <f t="shared" si="0"/>
        <v>1449538611</v>
      </c>
      <c r="W8" s="44">
        <f t="shared" si="0"/>
        <v>333735472</v>
      </c>
      <c r="X8" s="44">
        <f t="shared" si="0"/>
        <v>1295523423</v>
      </c>
      <c r="Y8" s="44">
        <f t="shared" si="0"/>
        <v>1013892720.53</v>
      </c>
      <c r="Z8" s="44">
        <f t="shared" si="0"/>
        <v>1013892720.53</v>
      </c>
      <c r="AA8" s="44">
        <f t="shared" si="0"/>
        <v>989096180.52999997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4731-C663-470D-B0A6-FF55F99BDEA6}">
  <dimension ref="A1:AA12"/>
  <sheetViews>
    <sheetView topLeftCell="J1" workbookViewId="0">
      <selection activeCell="AA20" sqref="AA2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9" width="18.85546875" customWidth="1"/>
    <col min="20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55</v>
      </c>
      <c r="D5" s="4" t="s">
        <v>36</v>
      </c>
      <c r="E5" s="4" t="s">
        <v>46</v>
      </c>
      <c r="F5" s="4" t="s">
        <v>46</v>
      </c>
      <c r="G5" s="4" t="s">
        <v>37</v>
      </c>
      <c r="H5" s="4" t="s">
        <v>56</v>
      </c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57</v>
      </c>
      <c r="Q5" s="7">
        <v>2053067118</v>
      </c>
      <c r="R5" s="7">
        <v>0</v>
      </c>
      <c r="S5" s="7">
        <v>1585108335</v>
      </c>
      <c r="T5" s="7">
        <v>467958783</v>
      </c>
      <c r="U5" s="7">
        <v>467958783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</row>
    <row r="6" spans="1:27" ht="45" x14ac:dyDescent="0.25">
      <c r="A6" s="4" t="s">
        <v>33</v>
      </c>
      <c r="B6" s="5" t="s">
        <v>34</v>
      </c>
      <c r="C6" s="6" t="s">
        <v>55</v>
      </c>
      <c r="D6" s="4" t="s">
        <v>36</v>
      </c>
      <c r="E6" s="4" t="s">
        <v>46</v>
      </c>
      <c r="F6" s="4" t="s">
        <v>46</v>
      </c>
      <c r="G6" s="4" t="s">
        <v>37</v>
      </c>
      <c r="H6" s="4" t="s">
        <v>56</v>
      </c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57</v>
      </c>
      <c r="Q6" s="7">
        <v>225811031</v>
      </c>
      <c r="R6" s="7">
        <v>0</v>
      </c>
      <c r="S6" s="7">
        <v>0</v>
      </c>
      <c r="T6" s="7">
        <v>225811031</v>
      </c>
      <c r="U6" s="7">
        <v>225811031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45" x14ac:dyDescent="0.25">
      <c r="A7" s="4" t="s">
        <v>33</v>
      </c>
      <c r="B7" s="5" t="s">
        <v>34</v>
      </c>
      <c r="C7" s="6" t="s">
        <v>58</v>
      </c>
      <c r="D7" s="4" t="s">
        <v>36</v>
      </c>
      <c r="E7" s="4" t="s">
        <v>46</v>
      </c>
      <c r="F7" s="4" t="s">
        <v>46</v>
      </c>
      <c r="G7" s="4" t="s">
        <v>59</v>
      </c>
      <c r="H7" s="4" t="s">
        <v>60</v>
      </c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61</v>
      </c>
      <c r="Q7" s="7">
        <v>0</v>
      </c>
      <c r="R7" s="7">
        <v>44055</v>
      </c>
      <c r="S7" s="7">
        <v>0</v>
      </c>
      <c r="T7" s="7">
        <v>44055</v>
      </c>
      <c r="U7" s="7">
        <v>0</v>
      </c>
      <c r="V7" s="7">
        <v>0</v>
      </c>
      <c r="W7" s="7">
        <v>44055</v>
      </c>
      <c r="X7" s="7">
        <v>0</v>
      </c>
      <c r="Y7" s="7">
        <v>0</v>
      </c>
      <c r="Z7" s="7">
        <v>0</v>
      </c>
      <c r="AA7" s="7">
        <v>0</v>
      </c>
    </row>
    <row r="8" spans="1:27" ht="45" x14ac:dyDescent="0.25">
      <c r="A8" s="4" t="s">
        <v>33</v>
      </c>
      <c r="B8" s="5" t="s">
        <v>34</v>
      </c>
      <c r="C8" s="6" t="s">
        <v>58</v>
      </c>
      <c r="D8" s="4" t="s">
        <v>36</v>
      </c>
      <c r="E8" s="4" t="s">
        <v>46</v>
      </c>
      <c r="F8" s="4" t="s">
        <v>46</v>
      </c>
      <c r="G8" s="4" t="s">
        <v>59</v>
      </c>
      <c r="H8" s="4" t="s">
        <v>60</v>
      </c>
      <c r="I8" s="4"/>
      <c r="J8" s="4"/>
      <c r="K8" s="4"/>
      <c r="L8" s="4"/>
      <c r="M8" s="4" t="s">
        <v>53</v>
      </c>
      <c r="N8" s="4" t="s">
        <v>54</v>
      </c>
      <c r="O8" s="4" t="s">
        <v>40</v>
      </c>
      <c r="P8" s="5" t="s">
        <v>61</v>
      </c>
      <c r="Q8" s="7">
        <v>119201876</v>
      </c>
      <c r="R8" s="7">
        <v>0</v>
      </c>
      <c r="S8" s="7">
        <v>0</v>
      </c>
      <c r="T8" s="7">
        <v>119201876</v>
      </c>
      <c r="U8" s="7">
        <v>0</v>
      </c>
      <c r="V8" s="7">
        <v>119201876</v>
      </c>
      <c r="W8" s="7">
        <v>0</v>
      </c>
      <c r="X8" s="7">
        <v>48924112</v>
      </c>
      <c r="Y8" s="7">
        <v>38328700</v>
      </c>
      <c r="Z8" s="7">
        <v>38328700</v>
      </c>
      <c r="AA8" s="7">
        <v>38328700</v>
      </c>
    </row>
    <row r="9" spans="1:27" ht="45" x14ac:dyDescent="0.25">
      <c r="A9" s="4" t="s">
        <v>33</v>
      </c>
      <c r="B9" s="5" t="s">
        <v>34</v>
      </c>
      <c r="C9" s="6" t="s">
        <v>62</v>
      </c>
      <c r="D9" s="4" t="s">
        <v>36</v>
      </c>
      <c r="E9" s="4" t="s">
        <v>46</v>
      </c>
      <c r="F9" s="4" t="s">
        <v>39</v>
      </c>
      <c r="G9" s="4"/>
      <c r="H9" s="4"/>
      <c r="I9" s="4"/>
      <c r="J9" s="4"/>
      <c r="K9" s="4"/>
      <c r="L9" s="4"/>
      <c r="M9" s="4" t="s">
        <v>53</v>
      </c>
      <c r="N9" s="4" t="s">
        <v>54</v>
      </c>
      <c r="O9" s="4" t="s">
        <v>40</v>
      </c>
      <c r="P9" s="5" t="s">
        <v>63</v>
      </c>
      <c r="Q9" s="7">
        <v>10000000</v>
      </c>
      <c r="R9" s="7">
        <v>0</v>
      </c>
      <c r="S9" s="7">
        <v>0</v>
      </c>
      <c r="T9" s="7">
        <v>10000000</v>
      </c>
      <c r="U9" s="7">
        <v>0</v>
      </c>
      <c r="V9" s="7">
        <v>1870339</v>
      </c>
      <c r="W9" s="7">
        <v>8129661</v>
      </c>
      <c r="X9" s="7">
        <v>0</v>
      </c>
      <c r="Y9" s="7">
        <v>0</v>
      </c>
      <c r="Z9" s="7">
        <v>0</v>
      </c>
      <c r="AA9" s="7">
        <v>0</v>
      </c>
    </row>
    <row r="10" spans="1:27" ht="45" x14ac:dyDescent="0.25">
      <c r="A10" s="4" t="s">
        <v>33</v>
      </c>
      <c r="B10" s="5" t="s">
        <v>34</v>
      </c>
      <c r="C10" s="6" t="s">
        <v>64</v>
      </c>
      <c r="D10" s="4" t="s">
        <v>36</v>
      </c>
      <c r="E10" s="4" t="s">
        <v>65</v>
      </c>
      <c r="F10" s="4" t="s">
        <v>59</v>
      </c>
      <c r="G10" s="4" t="s">
        <v>37</v>
      </c>
      <c r="H10" s="4"/>
      <c r="I10" s="4"/>
      <c r="J10" s="4"/>
      <c r="K10" s="4"/>
      <c r="L10" s="4"/>
      <c r="M10" s="4" t="s">
        <v>38</v>
      </c>
      <c r="N10" s="4" t="s">
        <v>66</v>
      </c>
      <c r="O10" s="4" t="s">
        <v>67</v>
      </c>
      <c r="P10" s="5" t="s">
        <v>68</v>
      </c>
      <c r="Q10" s="7">
        <v>18000000</v>
      </c>
      <c r="R10" s="7">
        <v>0</v>
      </c>
      <c r="S10" s="7">
        <v>0</v>
      </c>
      <c r="T10" s="7">
        <v>18000000</v>
      </c>
      <c r="U10" s="7">
        <v>0</v>
      </c>
      <c r="V10" s="7">
        <v>0</v>
      </c>
      <c r="W10" s="7">
        <v>18000000</v>
      </c>
      <c r="X10" s="7">
        <v>0</v>
      </c>
      <c r="Y10" s="7">
        <v>0</v>
      </c>
      <c r="Z10" s="7">
        <v>0</v>
      </c>
      <c r="AA10" s="7">
        <v>0</v>
      </c>
    </row>
    <row r="11" spans="1:27" ht="0" hidden="1" customHeight="1" x14ac:dyDescent="0.25"/>
    <row r="12" spans="1:27" ht="33.950000000000003" customHeight="1" x14ac:dyDescent="0.25">
      <c r="R12" s="44">
        <f>SUM(R5:R11)</f>
        <v>44055</v>
      </c>
      <c r="S12" s="44">
        <f t="shared" ref="S12:AA12" si="0">SUM(S5:S11)</f>
        <v>1585108335</v>
      </c>
      <c r="T12" s="44">
        <f t="shared" si="0"/>
        <v>841015745</v>
      </c>
      <c r="U12" s="44">
        <f t="shared" si="0"/>
        <v>693769814</v>
      </c>
      <c r="V12" s="44">
        <f t="shared" si="0"/>
        <v>121072215</v>
      </c>
      <c r="W12" s="44">
        <f t="shared" si="0"/>
        <v>26173716</v>
      </c>
      <c r="X12" s="44">
        <f t="shared" si="0"/>
        <v>48924112</v>
      </c>
      <c r="Y12" s="44">
        <f t="shared" si="0"/>
        <v>38328700</v>
      </c>
      <c r="Z12" s="44">
        <f t="shared" si="0"/>
        <v>38328700</v>
      </c>
      <c r="AA12" s="44">
        <f t="shared" si="0"/>
        <v>38328700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2F3F-AF30-41AB-AA82-4945A3D18D85}">
  <sheetPr filterMode="1"/>
  <dimension ref="A1:AA26"/>
  <sheetViews>
    <sheetView topLeftCell="D7" workbookViewId="0">
      <selection activeCell="AC26" sqref="AC2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8" width="18.85546875" customWidth="1"/>
    <col min="19" max="23" width="18.85546875" hidden="1" customWidth="1"/>
    <col min="24" max="24" width="18.85546875" customWidth="1"/>
    <col min="25" max="27" width="18.85546875" hidden="1" customWidth="1"/>
    <col min="28" max="28" width="0" hidden="1" customWidth="1"/>
    <col min="29" max="29" width="6.42578125" customWidth="1"/>
  </cols>
  <sheetData>
    <row r="1" spans="1:27" x14ac:dyDescent="0.25">
      <c r="A1" s="2" t="s">
        <v>79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0</v>
      </c>
      <c r="T5" s="7">
        <v>2162320442</v>
      </c>
      <c r="U5" s="7">
        <v>0</v>
      </c>
      <c r="V5" s="7">
        <v>1825587849</v>
      </c>
      <c r="W5" s="7">
        <v>336732593</v>
      </c>
      <c r="X5" s="7">
        <v>1358416570</v>
      </c>
      <c r="Y5" s="7">
        <v>1358416570</v>
      </c>
      <c r="Z5" s="7">
        <v>1358416570</v>
      </c>
      <c r="AA5" s="7">
        <v>1357560177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448061710</v>
      </c>
      <c r="W6" s="7">
        <v>323429634</v>
      </c>
      <c r="X6" s="7">
        <v>448061710</v>
      </c>
      <c r="Y6" s="7">
        <v>448061710</v>
      </c>
      <c r="Z6" s="7">
        <v>448061710</v>
      </c>
      <c r="AA6" s="7">
        <v>418370846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147092114</v>
      </c>
      <c r="W7" s="7">
        <v>51272149</v>
      </c>
      <c r="X7" s="7">
        <v>147092114</v>
      </c>
      <c r="Y7" s="7">
        <v>147092114</v>
      </c>
      <c r="Z7" s="7">
        <v>147092114</v>
      </c>
      <c r="AA7" s="7">
        <v>147092114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959729258</v>
      </c>
      <c r="W8" s="7">
        <v>442906659</v>
      </c>
      <c r="X8" s="7">
        <v>563320598</v>
      </c>
      <c r="Y8" s="7">
        <v>563320598</v>
      </c>
      <c r="Z8" s="7">
        <v>563320598</v>
      </c>
      <c r="AA8" s="7">
        <v>563320598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94926250</v>
      </c>
      <c r="W9" s="7">
        <v>127073750</v>
      </c>
      <c r="X9" s="7">
        <v>94926250</v>
      </c>
      <c r="Y9" s="7">
        <v>94926250</v>
      </c>
      <c r="Z9" s="7">
        <v>94926250</v>
      </c>
      <c r="AA9" s="7">
        <v>94926250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624000474</v>
      </c>
      <c r="S11" s="7">
        <v>0</v>
      </c>
      <c r="T11" s="7">
        <v>1437585114</v>
      </c>
      <c r="U11" s="7">
        <v>0</v>
      </c>
      <c r="V11" s="7">
        <v>1179584348</v>
      </c>
      <c r="W11" s="7">
        <v>258000766</v>
      </c>
      <c r="X11" s="7">
        <v>1045427614</v>
      </c>
      <c r="Y11" s="7">
        <v>784136048.52999997</v>
      </c>
      <c r="Z11" s="7">
        <v>784136048.52999997</v>
      </c>
      <c r="AA11" s="7">
        <v>761476157.52999997</v>
      </c>
    </row>
    <row r="12" spans="1:27" ht="45" hidden="1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269954263</v>
      </c>
      <c r="W12" s="7">
        <v>75734706</v>
      </c>
      <c r="X12" s="7">
        <v>250095809</v>
      </c>
      <c r="Y12" s="7">
        <v>229756672</v>
      </c>
      <c r="Z12" s="7">
        <v>229756672</v>
      </c>
      <c r="AA12" s="7">
        <v>227620023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hidden="1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hidden="1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119201876</v>
      </c>
      <c r="W16" s="7">
        <v>0</v>
      </c>
      <c r="X16" s="7">
        <v>48924112</v>
      </c>
      <c r="Y16" s="7">
        <v>38328700</v>
      </c>
      <c r="Z16" s="7">
        <v>38328700</v>
      </c>
      <c r="AA16" s="7">
        <v>38328700</v>
      </c>
    </row>
    <row r="17" spans="1:27" ht="45" hidden="1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1870339</v>
      </c>
      <c r="W17" s="7">
        <v>8129661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0</v>
      </c>
      <c r="W18" s="7">
        <v>18000000</v>
      </c>
      <c r="X18" s="7">
        <v>0</v>
      </c>
      <c r="Y18" s="7">
        <v>0</v>
      </c>
      <c r="Z18" s="7">
        <v>0</v>
      </c>
      <c r="AA18" s="7">
        <v>0</v>
      </c>
    </row>
    <row r="19" spans="1:27" ht="67.5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74</v>
      </c>
      <c r="Q19" s="7">
        <v>402044235</v>
      </c>
      <c r="R19" s="7">
        <v>0</v>
      </c>
      <c r="S19" s="7">
        <v>0</v>
      </c>
      <c r="T19" s="7">
        <v>402044235</v>
      </c>
      <c r="U19" s="7">
        <v>0</v>
      </c>
      <c r="V19" s="7">
        <v>368868549</v>
      </c>
      <c r="W19" s="7">
        <v>33175686</v>
      </c>
      <c r="X19" s="7">
        <v>366273549</v>
      </c>
      <c r="Y19" s="7">
        <v>310460967</v>
      </c>
      <c r="Z19" s="7">
        <v>310460967</v>
      </c>
      <c r="AA19" s="7">
        <v>273925319</v>
      </c>
    </row>
    <row r="20" spans="1:27" ht="67.5" hidden="1" x14ac:dyDescent="0.25">
      <c r="A20" s="4" t="s">
        <v>33</v>
      </c>
      <c r="B20" s="5" t="s">
        <v>34</v>
      </c>
      <c r="C20" s="6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4"/>
      <c r="I20" s="4"/>
      <c r="J20" s="4"/>
      <c r="K20" s="4"/>
      <c r="L20" s="4"/>
      <c r="M20" s="4" t="s">
        <v>53</v>
      </c>
      <c r="N20" s="4" t="s">
        <v>75</v>
      </c>
      <c r="O20" s="4" t="s">
        <v>40</v>
      </c>
      <c r="P20" s="5" t="s">
        <v>74</v>
      </c>
      <c r="Q20" s="7">
        <v>461882761</v>
      </c>
      <c r="R20" s="7">
        <v>0</v>
      </c>
      <c r="S20" s="7">
        <v>0</v>
      </c>
      <c r="T20" s="7">
        <v>461882761</v>
      </c>
      <c r="U20" s="7">
        <v>0</v>
      </c>
      <c r="V20" s="7">
        <v>395084825</v>
      </c>
      <c r="W20" s="7">
        <v>66797936</v>
      </c>
      <c r="X20" s="7">
        <v>373231073</v>
      </c>
      <c r="Y20" s="7">
        <v>356090921</v>
      </c>
      <c r="Z20" s="7">
        <v>356090921</v>
      </c>
      <c r="AA20" s="7">
        <v>346090921</v>
      </c>
    </row>
    <row r="21" spans="1:27" ht="45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78</v>
      </c>
      <c r="Q21" s="7">
        <v>2296842005</v>
      </c>
      <c r="R21" s="7">
        <v>2364613648</v>
      </c>
      <c r="S21" s="7">
        <v>0</v>
      </c>
      <c r="T21" s="7">
        <v>4661455653</v>
      </c>
      <c r="U21" s="7">
        <v>0</v>
      </c>
      <c r="V21" s="7">
        <v>4388223357</v>
      </c>
      <c r="W21" s="7">
        <v>273232296</v>
      </c>
      <c r="X21" s="7">
        <v>1930620509</v>
      </c>
      <c r="Y21" s="7">
        <v>1521915780</v>
      </c>
      <c r="Z21" s="7">
        <v>1521915780</v>
      </c>
      <c r="AA21" s="7">
        <v>1471072752</v>
      </c>
    </row>
    <row r="22" spans="1:27" ht="45" hidden="1" x14ac:dyDescent="0.25">
      <c r="A22" s="4" t="s">
        <v>33</v>
      </c>
      <c r="B22" s="5" t="s">
        <v>34</v>
      </c>
      <c r="C22" s="6" t="s">
        <v>76</v>
      </c>
      <c r="D22" s="4" t="s">
        <v>70</v>
      </c>
      <c r="E22" s="4" t="s">
        <v>71</v>
      </c>
      <c r="F22" s="4" t="s">
        <v>72</v>
      </c>
      <c r="G22" s="4" t="s">
        <v>77</v>
      </c>
      <c r="H22" s="4"/>
      <c r="I22" s="4"/>
      <c r="J22" s="4"/>
      <c r="K22" s="4"/>
      <c r="L22" s="4"/>
      <c r="M22" s="4" t="s">
        <v>53</v>
      </c>
      <c r="N22" s="4" t="s">
        <v>75</v>
      </c>
      <c r="O22" s="4" t="s">
        <v>40</v>
      </c>
      <c r="P22" s="5" t="s">
        <v>78</v>
      </c>
      <c r="Q22" s="7">
        <v>760000000</v>
      </c>
      <c r="R22" s="7">
        <v>0</v>
      </c>
      <c r="S22" s="7">
        <v>0</v>
      </c>
      <c r="T22" s="7">
        <v>760000000</v>
      </c>
      <c r="U22" s="7">
        <v>0</v>
      </c>
      <c r="V22" s="7">
        <v>547821242</v>
      </c>
      <c r="W22" s="7">
        <v>212178758</v>
      </c>
      <c r="X22" s="7">
        <v>377129661</v>
      </c>
      <c r="Y22" s="7">
        <v>338364080</v>
      </c>
      <c r="Z22" s="7">
        <v>338364080</v>
      </c>
      <c r="AA22" s="7">
        <v>337908831</v>
      </c>
    </row>
    <row r="23" spans="1:27" ht="33" customHeight="1" x14ac:dyDescent="0.25">
      <c r="A23" s="4"/>
      <c r="B23" s="5"/>
      <c r="C23" s="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7">
        <v>9910826266</v>
      </c>
      <c r="R23" s="46">
        <f>SUBTOTAL(9,R5:R22)</f>
        <v>5405766512</v>
      </c>
      <c r="S23" s="7">
        <f t="shared" ref="S23:X23" si="0">SUBTOTAL(9,S5:S22)</f>
        <v>1585108335</v>
      </c>
      <c r="T23" s="7">
        <f t="shared" si="0"/>
        <v>11808899806</v>
      </c>
      <c r="U23" s="7">
        <f t="shared" si="0"/>
        <v>467958783</v>
      </c>
      <c r="V23" s="7">
        <f t="shared" si="0"/>
        <v>9412073435</v>
      </c>
      <c r="W23" s="7">
        <f t="shared" si="0"/>
        <v>1928867588</v>
      </c>
      <c r="X23" s="46">
        <f t="shared" si="0"/>
        <v>5954138914</v>
      </c>
      <c r="Y23" s="7"/>
      <c r="Z23" s="7"/>
      <c r="AA23" s="7"/>
    </row>
    <row r="24" spans="1:27" x14ac:dyDescent="0.25">
      <c r="A24" s="4" t="s">
        <v>1</v>
      </c>
      <c r="B24" s="8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9" t="s">
        <v>1</v>
      </c>
      <c r="R24" s="9" t="s">
        <v>1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1</v>
      </c>
      <c r="Y24" s="9" t="s">
        <v>1</v>
      </c>
      <c r="Z24" s="9" t="s">
        <v>1</v>
      </c>
      <c r="AA24" s="9" t="s">
        <v>1</v>
      </c>
    </row>
    <row r="25" spans="1:27" ht="0" hidden="1" customHeight="1" x14ac:dyDescent="0.25"/>
    <row r="26" spans="1:27" ht="33.950000000000003" customHeight="1" x14ac:dyDescent="0.25"/>
  </sheetData>
  <autoFilter ref="A4:AA24" xr:uid="{3100D672-6C71-49A9-81AE-1529BE035FD9}">
    <filterColumn colId="13">
      <filters blank="1">
        <filter val="10"/>
        <filter val="11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A30B-0168-4913-9AF5-CFCF3B9CA9C8}">
  <sheetPr filterMode="1"/>
  <dimension ref="A1:AC26"/>
  <sheetViews>
    <sheetView topLeftCell="A7" workbookViewId="0">
      <selection activeCell="R8" sqref="R8"/>
    </sheetView>
  </sheetViews>
  <sheetFormatPr baseColWidth="10" defaultRowHeight="18.7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9" width="18.85546875" customWidth="1"/>
    <col min="20" max="23" width="18.85546875" hidden="1" customWidth="1"/>
    <col min="24" max="24" width="18.85546875" customWidth="1"/>
    <col min="25" max="26" width="18.85546875" hidden="1" customWidth="1"/>
    <col min="27" max="27" width="18.85546875" customWidth="1"/>
    <col min="28" max="28" width="0" hidden="1" customWidth="1"/>
    <col min="29" max="29" width="6.42578125" style="68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9" ht="45" x14ac:dyDescent="0.25">
      <c r="A5" s="4" t="s">
        <v>33</v>
      </c>
      <c r="B5" s="5" t="s">
        <v>34</v>
      </c>
      <c r="C5" s="64" t="s">
        <v>35</v>
      </c>
      <c r="D5" s="65" t="s">
        <v>36</v>
      </c>
      <c r="E5" s="65" t="s">
        <v>37</v>
      </c>
      <c r="F5" s="65" t="s">
        <v>37</v>
      </c>
      <c r="G5" s="65" t="s">
        <v>37</v>
      </c>
      <c r="H5" s="65"/>
      <c r="I5" s="65"/>
      <c r="J5" s="65"/>
      <c r="K5" s="65"/>
      <c r="L5" s="65"/>
      <c r="M5" s="65" t="s">
        <v>38</v>
      </c>
      <c r="N5" s="65" t="s">
        <v>39</v>
      </c>
      <c r="O5" s="65" t="s">
        <v>40</v>
      </c>
      <c r="P5" s="66" t="s">
        <v>41</v>
      </c>
      <c r="Q5" s="7">
        <v>1236364717</v>
      </c>
      <c r="R5" s="67">
        <v>925955725</v>
      </c>
      <c r="S5" s="67">
        <v>0</v>
      </c>
      <c r="T5" s="7">
        <v>2162320442</v>
      </c>
      <c r="U5" s="7">
        <v>0</v>
      </c>
      <c r="V5" s="7">
        <v>1825587849</v>
      </c>
      <c r="W5" s="7">
        <v>336732593</v>
      </c>
      <c r="X5" s="67">
        <v>1358416570</v>
      </c>
      <c r="Y5" s="7">
        <v>1358416570</v>
      </c>
      <c r="Z5" s="7">
        <v>1358416570</v>
      </c>
      <c r="AA5" s="67">
        <v>1357560177</v>
      </c>
      <c r="AC5" s="75">
        <v>5</v>
      </c>
    </row>
    <row r="6" spans="1:29" ht="45" x14ac:dyDescent="0.25">
      <c r="A6" s="4" t="s">
        <v>33</v>
      </c>
      <c r="B6" s="5" t="s">
        <v>34</v>
      </c>
      <c r="C6" s="64" t="s">
        <v>42</v>
      </c>
      <c r="D6" s="65" t="s">
        <v>36</v>
      </c>
      <c r="E6" s="65" t="s">
        <v>37</v>
      </c>
      <c r="F6" s="65" t="s">
        <v>37</v>
      </c>
      <c r="G6" s="65" t="s">
        <v>43</v>
      </c>
      <c r="H6" s="65"/>
      <c r="I6" s="65"/>
      <c r="J6" s="65"/>
      <c r="K6" s="65"/>
      <c r="L6" s="65"/>
      <c r="M6" s="65" t="s">
        <v>38</v>
      </c>
      <c r="N6" s="65" t="s">
        <v>39</v>
      </c>
      <c r="O6" s="65" t="s">
        <v>40</v>
      </c>
      <c r="P6" s="66" t="s">
        <v>44</v>
      </c>
      <c r="Q6" s="7">
        <v>363403973</v>
      </c>
      <c r="R6" s="67">
        <v>408087371</v>
      </c>
      <c r="S6" s="67">
        <v>0</v>
      </c>
      <c r="T6" s="7">
        <v>771491344</v>
      </c>
      <c r="U6" s="7">
        <v>0</v>
      </c>
      <c r="V6" s="7">
        <v>448061710</v>
      </c>
      <c r="W6" s="7">
        <v>323429634</v>
      </c>
      <c r="X6" s="67">
        <v>448061710</v>
      </c>
      <c r="Y6" s="7">
        <v>448061710</v>
      </c>
      <c r="Z6" s="7">
        <v>448061710</v>
      </c>
      <c r="AA6" s="67">
        <v>418370846</v>
      </c>
      <c r="AC6" s="75"/>
    </row>
    <row r="7" spans="1:29" ht="45" x14ac:dyDescent="0.25">
      <c r="A7" s="4" t="s">
        <v>33</v>
      </c>
      <c r="B7" s="5" t="s">
        <v>34</v>
      </c>
      <c r="C7" s="64" t="s">
        <v>45</v>
      </c>
      <c r="D7" s="65" t="s">
        <v>36</v>
      </c>
      <c r="E7" s="65" t="s">
        <v>37</v>
      </c>
      <c r="F7" s="65" t="s">
        <v>37</v>
      </c>
      <c r="G7" s="65" t="s">
        <v>46</v>
      </c>
      <c r="H7" s="65"/>
      <c r="I7" s="65"/>
      <c r="J7" s="65"/>
      <c r="K7" s="65"/>
      <c r="L7" s="65"/>
      <c r="M7" s="65" t="s">
        <v>38</v>
      </c>
      <c r="N7" s="65" t="s">
        <v>39</v>
      </c>
      <c r="O7" s="65" t="s">
        <v>40</v>
      </c>
      <c r="P7" s="66" t="s">
        <v>47</v>
      </c>
      <c r="Q7" s="7">
        <v>124102024</v>
      </c>
      <c r="R7" s="67">
        <v>74262239</v>
      </c>
      <c r="S7" s="67">
        <v>0</v>
      </c>
      <c r="T7" s="7">
        <v>198364263</v>
      </c>
      <c r="U7" s="7">
        <v>0</v>
      </c>
      <c r="V7" s="7">
        <v>147092114</v>
      </c>
      <c r="W7" s="7">
        <v>51272149</v>
      </c>
      <c r="X7" s="67">
        <v>147092114</v>
      </c>
      <c r="Y7" s="7">
        <v>147092114</v>
      </c>
      <c r="Z7" s="7">
        <v>147092114</v>
      </c>
      <c r="AA7" s="67">
        <v>147092114</v>
      </c>
      <c r="AC7" s="75"/>
    </row>
    <row r="8" spans="1:29" ht="45" x14ac:dyDescent="0.25">
      <c r="A8" s="4" t="s">
        <v>33</v>
      </c>
      <c r="B8" s="5" t="s">
        <v>34</v>
      </c>
      <c r="C8" s="60" t="s">
        <v>48</v>
      </c>
      <c r="D8" s="61" t="s">
        <v>36</v>
      </c>
      <c r="E8" s="61" t="s">
        <v>37</v>
      </c>
      <c r="F8" s="61" t="s">
        <v>43</v>
      </c>
      <c r="G8" s="61" t="s">
        <v>37</v>
      </c>
      <c r="H8" s="61"/>
      <c r="I8" s="61"/>
      <c r="J8" s="61"/>
      <c r="K8" s="61"/>
      <c r="L8" s="61"/>
      <c r="M8" s="61" t="s">
        <v>38</v>
      </c>
      <c r="N8" s="61" t="s">
        <v>39</v>
      </c>
      <c r="O8" s="61" t="s">
        <v>40</v>
      </c>
      <c r="P8" s="62" t="s">
        <v>41</v>
      </c>
      <c r="Q8" s="7">
        <v>680832917</v>
      </c>
      <c r="R8" s="63">
        <v>721803000</v>
      </c>
      <c r="S8" s="63">
        <v>0</v>
      </c>
      <c r="T8" s="7">
        <v>1402635917</v>
      </c>
      <c r="U8" s="7">
        <v>0</v>
      </c>
      <c r="V8" s="7">
        <v>959729258</v>
      </c>
      <c r="W8" s="7">
        <v>442906659</v>
      </c>
      <c r="X8" s="63">
        <v>563320598</v>
      </c>
      <c r="Y8" s="7">
        <v>563320598</v>
      </c>
      <c r="Z8" s="7">
        <v>563320598</v>
      </c>
      <c r="AA8" s="63">
        <v>563320598</v>
      </c>
      <c r="AC8" s="74">
        <v>3</v>
      </c>
    </row>
    <row r="9" spans="1:29" ht="45" x14ac:dyDescent="0.25">
      <c r="A9" s="4" t="s">
        <v>33</v>
      </c>
      <c r="B9" s="5" t="s">
        <v>34</v>
      </c>
      <c r="C9" s="60" t="s">
        <v>49</v>
      </c>
      <c r="D9" s="61" t="s">
        <v>36</v>
      </c>
      <c r="E9" s="61" t="s">
        <v>37</v>
      </c>
      <c r="F9" s="61" t="s">
        <v>43</v>
      </c>
      <c r="G9" s="61" t="s">
        <v>43</v>
      </c>
      <c r="H9" s="61"/>
      <c r="I9" s="61"/>
      <c r="J9" s="61"/>
      <c r="K9" s="61"/>
      <c r="L9" s="61"/>
      <c r="M9" s="61" t="s">
        <v>38</v>
      </c>
      <c r="N9" s="61" t="s">
        <v>39</v>
      </c>
      <c r="O9" s="61" t="s">
        <v>40</v>
      </c>
      <c r="P9" s="62" t="s">
        <v>44</v>
      </c>
      <c r="Q9" s="7">
        <v>0</v>
      </c>
      <c r="R9" s="63">
        <v>222000000</v>
      </c>
      <c r="S9" s="63">
        <v>0</v>
      </c>
      <c r="T9" s="7">
        <v>222000000</v>
      </c>
      <c r="U9" s="7">
        <v>0</v>
      </c>
      <c r="V9" s="7">
        <v>94926250</v>
      </c>
      <c r="W9" s="7">
        <v>127073750</v>
      </c>
      <c r="X9" s="63">
        <v>94926250</v>
      </c>
      <c r="Y9" s="7">
        <v>94926250</v>
      </c>
      <c r="Z9" s="7">
        <v>94926250</v>
      </c>
      <c r="AA9" s="63">
        <v>94926250</v>
      </c>
      <c r="AC9" s="74"/>
    </row>
    <row r="10" spans="1:29" ht="45" x14ac:dyDescent="0.25">
      <c r="A10" s="4" t="s">
        <v>33</v>
      </c>
      <c r="B10" s="5" t="s">
        <v>34</v>
      </c>
      <c r="C10" s="60" t="s">
        <v>50</v>
      </c>
      <c r="D10" s="61" t="s">
        <v>36</v>
      </c>
      <c r="E10" s="61" t="s">
        <v>37</v>
      </c>
      <c r="F10" s="61" t="s">
        <v>43</v>
      </c>
      <c r="G10" s="61" t="s">
        <v>46</v>
      </c>
      <c r="H10" s="61"/>
      <c r="I10" s="61"/>
      <c r="J10" s="61"/>
      <c r="K10" s="61"/>
      <c r="L10" s="61"/>
      <c r="M10" s="61" t="s">
        <v>38</v>
      </c>
      <c r="N10" s="61" t="s">
        <v>39</v>
      </c>
      <c r="O10" s="61" t="s">
        <v>40</v>
      </c>
      <c r="P10" s="62" t="s">
        <v>47</v>
      </c>
      <c r="Q10" s="7">
        <v>0</v>
      </c>
      <c r="R10" s="63">
        <v>65000000</v>
      </c>
      <c r="S10" s="63">
        <v>0</v>
      </c>
      <c r="T10" s="7">
        <v>65000000</v>
      </c>
      <c r="U10" s="7">
        <v>0</v>
      </c>
      <c r="V10" s="7">
        <v>0</v>
      </c>
      <c r="W10" s="7">
        <v>65000000</v>
      </c>
      <c r="X10" s="63">
        <v>0</v>
      </c>
      <c r="Y10" s="7">
        <v>0</v>
      </c>
      <c r="Z10" s="7">
        <v>0</v>
      </c>
      <c r="AA10" s="63">
        <v>0</v>
      </c>
      <c r="AC10" s="74"/>
    </row>
    <row r="11" spans="1:29" ht="45" x14ac:dyDescent="0.25">
      <c r="A11" s="4" t="s">
        <v>33</v>
      </c>
      <c r="B11" s="5" t="s">
        <v>34</v>
      </c>
      <c r="C11" s="56" t="s">
        <v>51</v>
      </c>
      <c r="D11" s="57" t="s">
        <v>36</v>
      </c>
      <c r="E11" s="57" t="s">
        <v>43</v>
      </c>
      <c r="F11" s="57"/>
      <c r="G11" s="57"/>
      <c r="H11" s="57"/>
      <c r="I11" s="57"/>
      <c r="J11" s="57"/>
      <c r="K11" s="57"/>
      <c r="L11" s="57"/>
      <c r="M11" s="57" t="s">
        <v>38</v>
      </c>
      <c r="N11" s="57" t="s">
        <v>39</v>
      </c>
      <c r="O11" s="57" t="s">
        <v>40</v>
      </c>
      <c r="P11" s="58" t="s">
        <v>52</v>
      </c>
      <c r="Q11" s="7">
        <v>813584640</v>
      </c>
      <c r="R11" s="59">
        <v>624000474</v>
      </c>
      <c r="S11" s="59">
        <v>0</v>
      </c>
      <c r="T11" s="7">
        <v>1437585114</v>
      </c>
      <c r="U11" s="7">
        <v>0</v>
      </c>
      <c r="V11" s="7">
        <v>1179584348</v>
      </c>
      <c r="W11" s="7">
        <v>258000766</v>
      </c>
      <c r="X11" s="59">
        <v>1045427614</v>
      </c>
      <c r="Y11" s="7">
        <v>784136048.52999997</v>
      </c>
      <c r="Z11" s="7">
        <v>784136048.52999997</v>
      </c>
      <c r="AA11" s="59">
        <v>761476157.52999997</v>
      </c>
      <c r="AC11" s="69">
        <v>11</v>
      </c>
    </row>
    <row r="12" spans="1:29" ht="45" hidden="1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269954263</v>
      </c>
      <c r="W12" s="7">
        <v>75734706</v>
      </c>
      <c r="X12" s="7">
        <v>250095809</v>
      </c>
      <c r="Y12" s="7">
        <v>229756672</v>
      </c>
      <c r="Z12" s="7">
        <v>229756672</v>
      </c>
      <c r="AA12" s="7">
        <v>227620023</v>
      </c>
      <c r="AC12"/>
    </row>
    <row r="13" spans="1:29" ht="45" x14ac:dyDescent="0.25">
      <c r="A13" s="4" t="s">
        <v>33</v>
      </c>
      <c r="B13" s="5" t="s">
        <v>34</v>
      </c>
      <c r="C13" s="52" t="s">
        <v>55</v>
      </c>
      <c r="D13" s="53" t="s">
        <v>36</v>
      </c>
      <c r="E13" s="53" t="s">
        <v>46</v>
      </c>
      <c r="F13" s="53" t="s">
        <v>46</v>
      </c>
      <c r="G13" s="53" t="s">
        <v>37</v>
      </c>
      <c r="H13" s="53" t="s">
        <v>56</v>
      </c>
      <c r="I13" s="53"/>
      <c r="J13" s="53"/>
      <c r="K13" s="53"/>
      <c r="L13" s="53"/>
      <c r="M13" s="53" t="s">
        <v>38</v>
      </c>
      <c r="N13" s="53" t="s">
        <v>39</v>
      </c>
      <c r="O13" s="53" t="s">
        <v>40</v>
      </c>
      <c r="P13" s="54" t="s">
        <v>57</v>
      </c>
      <c r="Q13" s="7">
        <v>2053067118</v>
      </c>
      <c r="R13" s="55">
        <v>0</v>
      </c>
      <c r="S13" s="55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55">
        <v>0</v>
      </c>
      <c r="Y13" s="7">
        <v>0</v>
      </c>
      <c r="Z13" s="7">
        <v>0</v>
      </c>
      <c r="AA13" s="55">
        <v>0</v>
      </c>
      <c r="AC13" s="72">
        <v>24</v>
      </c>
    </row>
    <row r="14" spans="1:29" ht="45" hidden="1" customHeight="1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C14" s="73"/>
    </row>
    <row r="15" spans="1:29" ht="45" x14ac:dyDescent="0.25">
      <c r="A15" s="4" t="s">
        <v>33</v>
      </c>
      <c r="B15" s="5" t="s">
        <v>34</v>
      </c>
      <c r="C15" s="52" t="s">
        <v>58</v>
      </c>
      <c r="D15" s="53" t="s">
        <v>36</v>
      </c>
      <c r="E15" s="53" t="s">
        <v>46</v>
      </c>
      <c r="F15" s="53" t="s">
        <v>46</v>
      </c>
      <c r="G15" s="53" t="s">
        <v>59</v>
      </c>
      <c r="H15" s="53" t="s">
        <v>60</v>
      </c>
      <c r="I15" s="53"/>
      <c r="J15" s="53"/>
      <c r="K15" s="53"/>
      <c r="L15" s="53"/>
      <c r="M15" s="53" t="s">
        <v>38</v>
      </c>
      <c r="N15" s="53" t="s">
        <v>39</v>
      </c>
      <c r="O15" s="53" t="s">
        <v>40</v>
      </c>
      <c r="P15" s="54" t="s">
        <v>61</v>
      </c>
      <c r="Q15" s="7">
        <v>0</v>
      </c>
      <c r="R15" s="55">
        <v>44055</v>
      </c>
      <c r="S15" s="55">
        <v>0</v>
      </c>
      <c r="T15" s="7">
        <v>44055</v>
      </c>
      <c r="U15" s="7">
        <v>0</v>
      </c>
      <c r="V15" s="7">
        <v>0</v>
      </c>
      <c r="W15" s="7">
        <v>44055</v>
      </c>
      <c r="X15" s="55">
        <v>0</v>
      </c>
      <c r="Y15" s="7">
        <v>0</v>
      </c>
      <c r="Z15" s="7">
        <v>0</v>
      </c>
      <c r="AA15" s="55">
        <v>0</v>
      </c>
      <c r="AC15" s="72"/>
    </row>
    <row r="16" spans="1:29" ht="45" hidden="1" customHeight="1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119201876</v>
      </c>
      <c r="W16" s="7">
        <v>0</v>
      </c>
      <c r="X16" s="7">
        <v>48924112</v>
      </c>
      <c r="Y16" s="7">
        <v>38328700</v>
      </c>
      <c r="Z16" s="7">
        <v>38328700</v>
      </c>
      <c r="AA16" s="7">
        <v>38328700</v>
      </c>
      <c r="AC16" s="73"/>
    </row>
    <row r="17" spans="1:29" ht="45" hidden="1" customHeight="1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1870339</v>
      </c>
      <c r="W17" s="7">
        <v>8129661</v>
      </c>
      <c r="X17" s="7">
        <v>0</v>
      </c>
      <c r="Y17" s="7">
        <v>0</v>
      </c>
      <c r="Z17" s="7">
        <v>0</v>
      </c>
      <c r="AA17" s="7">
        <v>0</v>
      </c>
      <c r="AC17" s="73"/>
    </row>
    <row r="18" spans="1:29" ht="45" x14ac:dyDescent="0.25">
      <c r="A18" s="4" t="s">
        <v>33</v>
      </c>
      <c r="B18" s="5" t="s">
        <v>34</v>
      </c>
      <c r="C18" s="52" t="s">
        <v>64</v>
      </c>
      <c r="D18" s="53" t="s">
        <v>36</v>
      </c>
      <c r="E18" s="53" t="s">
        <v>65</v>
      </c>
      <c r="F18" s="53" t="s">
        <v>59</v>
      </c>
      <c r="G18" s="53" t="s">
        <v>37</v>
      </c>
      <c r="H18" s="53"/>
      <c r="I18" s="53"/>
      <c r="J18" s="53"/>
      <c r="K18" s="53"/>
      <c r="L18" s="53"/>
      <c r="M18" s="53" t="s">
        <v>38</v>
      </c>
      <c r="N18" s="53" t="s">
        <v>66</v>
      </c>
      <c r="O18" s="53" t="s">
        <v>67</v>
      </c>
      <c r="P18" s="54" t="s">
        <v>68</v>
      </c>
      <c r="Q18" s="7">
        <v>18000000</v>
      </c>
      <c r="R18" s="55">
        <v>0</v>
      </c>
      <c r="S18" s="55">
        <v>0</v>
      </c>
      <c r="T18" s="7">
        <v>18000000</v>
      </c>
      <c r="U18" s="7">
        <v>0</v>
      </c>
      <c r="V18" s="7">
        <v>0</v>
      </c>
      <c r="W18" s="7">
        <v>18000000</v>
      </c>
      <c r="X18" s="55">
        <v>0</v>
      </c>
      <c r="Y18" s="7">
        <v>0</v>
      </c>
      <c r="Z18" s="7">
        <v>0</v>
      </c>
      <c r="AA18" s="55">
        <v>0</v>
      </c>
      <c r="AC18" s="72"/>
    </row>
    <row r="19" spans="1:29" ht="67.5" x14ac:dyDescent="0.25">
      <c r="A19" s="4" t="s">
        <v>33</v>
      </c>
      <c r="B19" s="5" t="s">
        <v>34</v>
      </c>
      <c r="C19" s="47" t="s">
        <v>69</v>
      </c>
      <c r="D19" s="48" t="s">
        <v>70</v>
      </c>
      <c r="E19" s="48" t="s">
        <v>71</v>
      </c>
      <c r="F19" s="48" t="s">
        <v>72</v>
      </c>
      <c r="G19" s="48" t="s">
        <v>73</v>
      </c>
      <c r="H19" s="48"/>
      <c r="I19" s="48"/>
      <c r="J19" s="48"/>
      <c r="K19" s="48"/>
      <c r="L19" s="48"/>
      <c r="M19" s="48" t="s">
        <v>38</v>
      </c>
      <c r="N19" s="48" t="s">
        <v>39</v>
      </c>
      <c r="O19" s="48" t="s">
        <v>40</v>
      </c>
      <c r="P19" s="49" t="s">
        <v>74</v>
      </c>
      <c r="Q19" s="50">
        <v>402044235</v>
      </c>
      <c r="R19" s="50">
        <v>0</v>
      </c>
      <c r="S19" s="50">
        <v>0</v>
      </c>
      <c r="T19" s="50">
        <v>402044235</v>
      </c>
      <c r="U19" s="50">
        <v>0</v>
      </c>
      <c r="V19" s="50">
        <v>368868549</v>
      </c>
      <c r="W19" s="50">
        <v>33175686</v>
      </c>
      <c r="X19" s="50">
        <v>366273549</v>
      </c>
      <c r="Y19" s="50">
        <v>310460967</v>
      </c>
      <c r="Z19" s="50">
        <v>310460967</v>
      </c>
      <c r="AA19" s="50">
        <v>273925319</v>
      </c>
      <c r="AB19" s="51"/>
      <c r="AC19" s="70">
        <v>40</v>
      </c>
    </row>
    <row r="20" spans="1:29" ht="67.5" hidden="1" x14ac:dyDescent="0.25">
      <c r="A20" s="4" t="s">
        <v>33</v>
      </c>
      <c r="B20" s="5" t="s">
        <v>34</v>
      </c>
      <c r="C20" s="47" t="s">
        <v>69</v>
      </c>
      <c r="D20" s="48" t="s">
        <v>70</v>
      </c>
      <c r="E20" s="48" t="s">
        <v>71</v>
      </c>
      <c r="F20" s="48" t="s">
        <v>72</v>
      </c>
      <c r="G20" s="48" t="s">
        <v>73</v>
      </c>
      <c r="H20" s="48"/>
      <c r="I20" s="48"/>
      <c r="J20" s="48"/>
      <c r="K20" s="48"/>
      <c r="L20" s="48"/>
      <c r="M20" s="48" t="s">
        <v>53</v>
      </c>
      <c r="N20" s="48" t="s">
        <v>75</v>
      </c>
      <c r="O20" s="48" t="s">
        <v>40</v>
      </c>
      <c r="P20" s="49" t="s">
        <v>74</v>
      </c>
      <c r="Q20" s="50">
        <v>461882761</v>
      </c>
      <c r="R20" s="50">
        <v>0</v>
      </c>
      <c r="S20" s="50">
        <v>0</v>
      </c>
      <c r="T20" s="50">
        <v>461882761</v>
      </c>
      <c r="U20" s="50">
        <v>0</v>
      </c>
      <c r="V20" s="50">
        <v>395084825</v>
      </c>
      <c r="W20" s="50">
        <v>66797936</v>
      </c>
      <c r="X20" s="50">
        <v>373231073</v>
      </c>
      <c r="Y20" s="50">
        <v>356090921</v>
      </c>
      <c r="Z20" s="50">
        <v>356090921</v>
      </c>
      <c r="AA20" s="50">
        <v>346090921</v>
      </c>
      <c r="AB20" s="51"/>
      <c r="AC20" s="71"/>
    </row>
    <row r="21" spans="1:29" ht="45" x14ac:dyDescent="0.25">
      <c r="A21" s="4" t="s">
        <v>33</v>
      </c>
      <c r="B21" s="5" t="s">
        <v>34</v>
      </c>
      <c r="C21" s="47" t="s">
        <v>76</v>
      </c>
      <c r="D21" s="48" t="s">
        <v>70</v>
      </c>
      <c r="E21" s="48" t="s">
        <v>71</v>
      </c>
      <c r="F21" s="48" t="s">
        <v>72</v>
      </c>
      <c r="G21" s="48" t="s">
        <v>77</v>
      </c>
      <c r="H21" s="48"/>
      <c r="I21" s="48"/>
      <c r="J21" s="48"/>
      <c r="K21" s="48"/>
      <c r="L21" s="48"/>
      <c r="M21" s="48" t="s">
        <v>38</v>
      </c>
      <c r="N21" s="48" t="s">
        <v>39</v>
      </c>
      <c r="O21" s="48" t="s">
        <v>40</v>
      </c>
      <c r="P21" s="49" t="s">
        <v>78</v>
      </c>
      <c r="Q21" s="50">
        <v>2296842005</v>
      </c>
      <c r="R21" s="50">
        <v>2364613648</v>
      </c>
      <c r="S21" s="50">
        <v>0</v>
      </c>
      <c r="T21" s="50">
        <v>4661455653</v>
      </c>
      <c r="U21" s="50">
        <v>0</v>
      </c>
      <c r="V21" s="50">
        <v>4388223357</v>
      </c>
      <c r="W21" s="50">
        <v>273232296</v>
      </c>
      <c r="X21" s="50">
        <v>1930620509</v>
      </c>
      <c r="Y21" s="50">
        <v>1521915780</v>
      </c>
      <c r="Z21" s="50">
        <v>1521915780</v>
      </c>
      <c r="AA21" s="50">
        <v>1471072752</v>
      </c>
      <c r="AB21" s="51"/>
      <c r="AC21" s="70"/>
    </row>
    <row r="22" spans="1:29" ht="45" hidden="1" x14ac:dyDescent="0.25">
      <c r="A22" s="4" t="s">
        <v>33</v>
      </c>
      <c r="B22" s="5" t="s">
        <v>34</v>
      </c>
      <c r="C22" s="47" t="s">
        <v>76</v>
      </c>
      <c r="D22" s="48" t="s">
        <v>70</v>
      </c>
      <c r="E22" s="48" t="s">
        <v>71</v>
      </c>
      <c r="F22" s="48" t="s">
        <v>72</v>
      </c>
      <c r="G22" s="48" t="s">
        <v>77</v>
      </c>
      <c r="H22" s="48"/>
      <c r="I22" s="48"/>
      <c r="J22" s="48"/>
      <c r="K22" s="48"/>
      <c r="L22" s="48"/>
      <c r="M22" s="48" t="s">
        <v>53</v>
      </c>
      <c r="N22" s="48" t="s">
        <v>75</v>
      </c>
      <c r="O22" s="48" t="s">
        <v>40</v>
      </c>
      <c r="P22" s="49" t="s">
        <v>78</v>
      </c>
      <c r="Q22" s="50">
        <v>760000000</v>
      </c>
      <c r="R22" s="50">
        <v>0</v>
      </c>
      <c r="S22" s="50">
        <v>0</v>
      </c>
      <c r="T22" s="50">
        <v>760000000</v>
      </c>
      <c r="U22" s="50">
        <v>0</v>
      </c>
      <c r="V22" s="50">
        <v>547821242</v>
      </c>
      <c r="W22" s="50">
        <v>212178758</v>
      </c>
      <c r="X22" s="50">
        <v>377129661</v>
      </c>
      <c r="Y22" s="50">
        <v>338364080</v>
      </c>
      <c r="Z22" s="50">
        <v>338364080</v>
      </c>
      <c r="AA22" s="50">
        <v>337908831</v>
      </c>
      <c r="AB22" s="51"/>
      <c r="AC22" s="71"/>
    </row>
    <row r="23" spans="1:29" x14ac:dyDescent="0.25">
      <c r="A23" s="4"/>
      <c r="B23" s="5"/>
      <c r="C23" s="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7"/>
      <c r="R23" s="45">
        <f>SUBTOTAL(9,R5:R22)</f>
        <v>5405766512</v>
      </c>
      <c r="S23" s="45">
        <f t="shared" ref="S23:AA23" si="0">SUBTOTAL(9,S5:S22)</f>
        <v>1585108335</v>
      </c>
      <c r="T23" s="7">
        <f t="shared" si="0"/>
        <v>11808899806</v>
      </c>
      <c r="U23" s="7">
        <f t="shared" si="0"/>
        <v>467958783</v>
      </c>
      <c r="V23" s="7">
        <f t="shared" si="0"/>
        <v>9412073435</v>
      </c>
      <c r="W23" s="7">
        <f t="shared" si="0"/>
        <v>1928867588</v>
      </c>
      <c r="X23" s="45">
        <f t="shared" si="0"/>
        <v>5954138914</v>
      </c>
      <c r="Y23" s="7">
        <f t="shared" si="0"/>
        <v>5228330037.5299997</v>
      </c>
      <c r="Z23" s="7">
        <f t="shared" si="0"/>
        <v>5228330037.5299997</v>
      </c>
      <c r="AA23" s="45">
        <f t="shared" si="0"/>
        <v>5087744213.5299997</v>
      </c>
    </row>
    <row r="24" spans="1:29" x14ac:dyDescent="0.25">
      <c r="A24" s="4" t="s">
        <v>1</v>
      </c>
      <c r="B24" s="8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9" t="s">
        <v>1</v>
      </c>
      <c r="R24" s="9" t="s">
        <v>1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1</v>
      </c>
      <c r="Y24" s="9" t="s">
        <v>1</v>
      </c>
      <c r="Z24" s="9" t="s">
        <v>1</v>
      </c>
      <c r="AA24" s="9" t="s">
        <v>1</v>
      </c>
    </row>
    <row r="25" spans="1:29" ht="0" hidden="1" customHeight="1" x14ac:dyDescent="0.25">
      <c r="AC25"/>
    </row>
    <row r="26" spans="1:29" ht="33.950000000000003" customHeight="1" x14ac:dyDescent="0.25"/>
  </sheetData>
  <autoFilter ref="A4:AC22" xr:uid="{186F91BA-EDCF-469F-8AE1-AD04C5A7C319}">
    <filterColumn colId="13">
      <filters>
        <filter val="10"/>
        <filter val="11"/>
      </filters>
    </filterColumn>
  </autoFilter>
  <mergeCells count="4">
    <mergeCell ref="AC19:AC22"/>
    <mergeCell ref="AC13:AC18"/>
    <mergeCell ref="AC8:AC10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B610-BB64-4089-828C-B30C4B04B84B}">
  <sheetPr>
    <pageSetUpPr fitToPage="1"/>
  </sheetPr>
  <dimension ref="B3:I32"/>
  <sheetViews>
    <sheetView workbookViewId="0">
      <selection activeCell="D12" sqref="D12"/>
    </sheetView>
  </sheetViews>
  <sheetFormatPr baseColWidth="10" defaultRowHeight="15" x14ac:dyDescent="0.25"/>
  <cols>
    <col min="1" max="1" width="11.42578125" style="10"/>
    <col min="2" max="2" width="12.85546875" style="10" customWidth="1"/>
    <col min="3" max="3" width="17.140625" style="10" customWidth="1"/>
    <col min="4" max="4" width="13.28515625" style="10" customWidth="1"/>
    <col min="5" max="5" width="16.85546875" style="10" bestFit="1" customWidth="1"/>
    <col min="6" max="9" width="13.42578125" style="10" customWidth="1"/>
    <col min="10" max="16384" width="11.42578125" style="10"/>
  </cols>
  <sheetData>
    <row r="3" spans="2:9" ht="28.5" x14ac:dyDescent="0.45">
      <c r="B3" s="76" t="s">
        <v>98</v>
      </c>
      <c r="C3" s="76"/>
      <c r="D3" s="76"/>
      <c r="E3" s="76"/>
      <c r="F3" s="76"/>
      <c r="G3" s="76"/>
      <c r="H3" s="76"/>
      <c r="I3" s="76"/>
    </row>
    <row r="4" spans="2:9" ht="15.75" thickBot="1" x14ac:dyDescent="0.3"/>
    <row r="5" spans="2:9" ht="22.5" x14ac:dyDescent="0.25">
      <c r="B5" s="11" t="s">
        <v>9</v>
      </c>
      <c r="C5" s="12" t="s">
        <v>80</v>
      </c>
      <c r="D5" s="13" t="s">
        <v>81</v>
      </c>
      <c r="E5" s="14" t="s">
        <v>82</v>
      </c>
      <c r="F5" s="12" t="s">
        <v>83</v>
      </c>
      <c r="G5" s="15" t="s">
        <v>29</v>
      </c>
      <c r="H5" s="15" t="s">
        <v>30</v>
      </c>
      <c r="I5" s="15" t="s">
        <v>84</v>
      </c>
    </row>
    <row r="6" spans="2:9" ht="24" x14ac:dyDescent="0.25">
      <c r="B6" s="16" t="s">
        <v>85</v>
      </c>
      <c r="C6" s="17">
        <v>5990057265</v>
      </c>
      <c r="D6" s="17">
        <f>FUNCIONAMIENTO!R19</f>
        <v>3041152864</v>
      </c>
      <c r="E6" s="17">
        <f>FUNCIONAMIENTO!S19</f>
        <v>1585108335</v>
      </c>
      <c r="F6" s="18">
        <f>C6+D6-E6</f>
        <v>7446101794</v>
      </c>
      <c r="G6" s="17">
        <f>FUNCIONAMIENTO!X19</f>
        <v>3956264777</v>
      </c>
      <c r="H6" s="17">
        <f>FUNCIONAMIENTO!Y19</f>
        <v>3664038662.5299997</v>
      </c>
      <c r="I6" s="17">
        <f>FUNCIONAMIENTO!AA19</f>
        <v>3608694865.5299997</v>
      </c>
    </row>
    <row r="7" spans="2:9" ht="15.75" thickBot="1" x14ac:dyDescent="0.3">
      <c r="B7" s="19" t="s">
        <v>86</v>
      </c>
      <c r="C7" s="20">
        <v>3920769001</v>
      </c>
      <c r="D7" s="20">
        <f>INVERSIÓN!R9</f>
        <v>2364613648</v>
      </c>
      <c r="E7" s="20"/>
      <c r="F7" s="18">
        <f>C7+D7-E7</f>
        <v>6285382649</v>
      </c>
      <c r="G7" s="20">
        <f>INVERSIÓN!X9</f>
        <v>3047254792</v>
      </c>
      <c r="H7" s="21">
        <f>INVERSIÓN!Y9</f>
        <v>2526831748</v>
      </c>
      <c r="I7" s="20">
        <f>INVERSIÓN!AA9</f>
        <v>2428997823</v>
      </c>
    </row>
    <row r="8" spans="2:9" ht="15.75" thickBot="1" x14ac:dyDescent="0.3">
      <c r="B8" s="22" t="s">
        <v>87</v>
      </c>
      <c r="C8" s="23">
        <f>+SUM(C6:C7)</f>
        <v>9910826266</v>
      </c>
      <c r="D8" s="23">
        <f>+SUM(D6:D7)</f>
        <v>5405766512</v>
      </c>
      <c r="E8" s="24">
        <f>E6+E7</f>
        <v>1585108335</v>
      </c>
      <c r="F8" s="25">
        <f>SUM(F6:F7)</f>
        <v>13731484443</v>
      </c>
      <c r="G8" s="26">
        <f>+SUM(G6:G7)</f>
        <v>7003519569</v>
      </c>
      <c r="H8" s="27">
        <f>+SUM(H6:H7)</f>
        <v>6190870410.5299997</v>
      </c>
      <c r="I8" s="27">
        <f>+SUM(I6:I7)</f>
        <v>6037692688.5299997</v>
      </c>
    </row>
    <row r="10" spans="2:9" ht="24" x14ac:dyDescent="0.25">
      <c r="B10" s="16" t="s">
        <v>88</v>
      </c>
      <c r="C10" s="17">
        <v>2404703631</v>
      </c>
      <c r="D10" s="28">
        <f>'GASTOS DE PERSONAL'!R12</f>
        <v>2417108335</v>
      </c>
      <c r="E10" s="17"/>
      <c r="F10" s="29">
        <f>C10+D10-E10</f>
        <v>4821811966</v>
      </c>
      <c r="G10" s="17">
        <f>'GASTOS DE PERSONAL'!X12</f>
        <v>2611817242</v>
      </c>
      <c r="H10" s="17">
        <f>'GASTOS DE PERSONAL'!Y12</f>
        <v>2611817242</v>
      </c>
      <c r="I10" s="17">
        <f>'GASTOS DE PERSONAL'!AA12</f>
        <v>2581269985</v>
      </c>
    </row>
    <row r="11" spans="2:9" ht="36" x14ac:dyDescent="0.25">
      <c r="B11" s="16" t="s">
        <v>89</v>
      </c>
      <c r="C11" s="17">
        <v>1159273609</v>
      </c>
      <c r="D11" s="17">
        <f>'ADQUIS BIE Y SERV'!R8</f>
        <v>624000474</v>
      </c>
      <c r="E11" s="17">
        <v>0</v>
      </c>
      <c r="F11" s="18">
        <f t="shared" ref="F11:F12" si="0">C11+D11-E11</f>
        <v>1783274083</v>
      </c>
      <c r="G11" s="17">
        <f>'ADQUIS BIE Y SERV'!X8</f>
        <v>1295523423</v>
      </c>
      <c r="H11" s="17">
        <f>'ADQUIS BIE Y SERV'!Y8</f>
        <v>1013892720.53</v>
      </c>
      <c r="I11" s="17">
        <f>'ADQUIS BIE Y SERV'!AA8</f>
        <v>989096180.52999997</v>
      </c>
    </row>
    <row r="12" spans="2:9" ht="36" x14ac:dyDescent="0.25">
      <c r="B12" s="16" t="s">
        <v>90</v>
      </c>
      <c r="C12" s="17">
        <v>2426080025</v>
      </c>
      <c r="D12" s="17">
        <f>[1]TRANSFERENCIAS!R11</f>
        <v>44055</v>
      </c>
      <c r="E12" s="17">
        <f>[1]TRANSFERENCIAS!S11</f>
        <v>1585108335</v>
      </c>
      <c r="F12" s="18">
        <f t="shared" si="0"/>
        <v>841015745</v>
      </c>
      <c r="G12" s="17">
        <f>TRANSFERENCIAS!X12</f>
        <v>48924112</v>
      </c>
      <c r="H12" s="17">
        <f>TRANSFERENCIAS!Y12</f>
        <v>38328700</v>
      </c>
      <c r="I12" s="17">
        <f>TRANSFERENCIAS!AA12</f>
        <v>38328700</v>
      </c>
    </row>
    <row r="13" spans="2:9" x14ac:dyDescent="0.25">
      <c r="C13" s="30">
        <f>SUM(C10:C12)</f>
        <v>5990057265</v>
      </c>
      <c r="D13" s="30">
        <f t="shared" ref="D13:I13" si="1">SUM(D10:D12)</f>
        <v>3041152864</v>
      </c>
      <c r="E13" s="30">
        <f t="shared" si="1"/>
        <v>1585108335</v>
      </c>
      <c r="F13" s="30">
        <f t="shared" si="1"/>
        <v>7446101794</v>
      </c>
      <c r="G13" s="30">
        <f t="shared" si="1"/>
        <v>3956264777</v>
      </c>
      <c r="H13" s="30">
        <f t="shared" si="1"/>
        <v>3664038662.5299997</v>
      </c>
      <c r="I13" s="30">
        <f t="shared" si="1"/>
        <v>3608694865.5299997</v>
      </c>
    </row>
    <row r="15" spans="2:9" ht="24" x14ac:dyDescent="0.25">
      <c r="B15" s="16" t="s">
        <v>69</v>
      </c>
      <c r="C15" s="17">
        <f>[2]INVERSIONES!Q5+[2]INVERSIONES!Q6</f>
        <v>863926996</v>
      </c>
      <c r="D15" s="20">
        <v>0</v>
      </c>
      <c r="E15" s="20"/>
      <c r="F15" s="18">
        <f>C15+D15-E15</f>
        <v>863926996</v>
      </c>
      <c r="G15" s="17">
        <f>INVERSIÓN!X5+INVERSIÓN!X6</f>
        <v>739504622</v>
      </c>
      <c r="H15" s="17">
        <f>INVERSIÓN!Y5+INVERSIÓN!Y6</f>
        <v>666551888</v>
      </c>
      <c r="I15" s="17">
        <f>INVERSIÓN!AA5+INVERSIÓN!AA6</f>
        <v>620016240</v>
      </c>
    </row>
    <row r="16" spans="2:9" ht="24.75" thickBot="1" x14ac:dyDescent="0.3">
      <c r="B16" s="16" t="s">
        <v>76</v>
      </c>
      <c r="C16" s="20">
        <f>[2]INVERSIONES!Q7+[2]INVERSIONES!Q8</f>
        <v>3056842005</v>
      </c>
      <c r="D16" s="20">
        <f>INVERSIÓN!R7</f>
        <v>2364613648</v>
      </c>
      <c r="E16" s="20"/>
      <c r="F16" s="18">
        <f>C16+D16-E16</f>
        <v>5421455653</v>
      </c>
      <c r="G16" s="20">
        <f>INVERSIÓN!X7+INVERSIÓN!X8</f>
        <v>2307750170</v>
      </c>
      <c r="H16" s="21">
        <f>INVERSIÓN!Y7+INVERSIÓN!Y8</f>
        <v>1860279860</v>
      </c>
      <c r="I16" s="20">
        <f>INVERSIÓN!AA7+INVERSIÓN!AA8</f>
        <v>1808981583</v>
      </c>
    </row>
    <row r="17" spans="2:9" ht="15.75" thickBot="1" x14ac:dyDescent="0.3">
      <c r="B17" s="22" t="s">
        <v>87</v>
      </c>
      <c r="C17" s="23">
        <f>+SUM(C15:C16)</f>
        <v>3920769001</v>
      </c>
      <c r="D17" s="23">
        <f>+SUM(D15:D16)</f>
        <v>2364613648</v>
      </c>
      <c r="E17" s="24">
        <f>E15+E16</f>
        <v>0</v>
      </c>
      <c r="F17" s="25">
        <f>SUM(F15:F16)</f>
        <v>6285382649</v>
      </c>
      <c r="G17" s="26">
        <f>+SUM(G15:G16)</f>
        <v>3047254792</v>
      </c>
      <c r="H17" s="31">
        <f>+SUM(H15:H16)</f>
        <v>2526831748</v>
      </c>
      <c r="I17" s="27">
        <f>+SUM(I15:I16)+J19</f>
        <v>2428997823</v>
      </c>
    </row>
    <row r="19" spans="2:9" x14ac:dyDescent="0.25">
      <c r="B19" s="32" t="s">
        <v>91</v>
      </c>
    </row>
    <row r="20" spans="2:9" x14ac:dyDescent="0.25">
      <c r="B20" s="33" t="s">
        <v>92</v>
      </c>
      <c r="C20" s="34">
        <f>G32</f>
        <v>5954138914</v>
      </c>
      <c r="D20" s="35">
        <f>-H17</f>
        <v>-2526831748</v>
      </c>
      <c r="E20" s="36">
        <f>C20+D20</f>
        <v>3427307166</v>
      </c>
      <c r="H20" s="37"/>
    </row>
    <row r="21" spans="2:9" x14ac:dyDescent="0.25">
      <c r="D21" s="38" t="s">
        <v>93</v>
      </c>
      <c r="E21" s="39" t="s">
        <v>94</v>
      </c>
    </row>
    <row r="22" spans="2:9" x14ac:dyDescent="0.25">
      <c r="B22" s="33" t="s">
        <v>95</v>
      </c>
      <c r="C22" s="40"/>
    </row>
    <row r="23" spans="2:9" x14ac:dyDescent="0.25">
      <c r="C23" s="41" t="s">
        <v>96</v>
      </c>
    </row>
    <row r="25" spans="2:9" ht="15.75" thickBot="1" x14ac:dyDescent="0.3"/>
    <row r="26" spans="2:9" ht="22.5" x14ac:dyDescent="0.25">
      <c r="B26" s="77" t="s">
        <v>97</v>
      </c>
      <c r="C26" s="77"/>
      <c r="D26" s="13" t="s">
        <v>81</v>
      </c>
      <c r="E26" s="14" t="s">
        <v>82</v>
      </c>
      <c r="F26" s="12" t="s">
        <v>83</v>
      </c>
      <c r="G26" s="15" t="s">
        <v>29</v>
      </c>
      <c r="H26" s="15" t="s">
        <v>30</v>
      </c>
      <c r="I26" s="15" t="s">
        <v>84</v>
      </c>
    </row>
    <row r="27" spans="2:9" x14ac:dyDescent="0.25">
      <c r="B27" s="42">
        <v>3</v>
      </c>
      <c r="C27" s="17">
        <v>680832917</v>
      </c>
      <c r="D27" s="28">
        <f>'SNIES SOLO NACIÓN NOVIEMBRE'!R8+'SNIES SOLO NACIÓN NOVIEMBRE'!R9+'SNIES SOLO NACIÓN NOVIEMBRE'!R10</f>
        <v>1008803000</v>
      </c>
      <c r="E27" s="17">
        <v>0</v>
      </c>
      <c r="F27" s="29">
        <f>C27+D27-E27</f>
        <v>1689635917</v>
      </c>
      <c r="G27" s="17">
        <f>'SNIES SOLO NACIÓN NOVIEMBRE'!X8+'SNIES SOLO NACIÓN NOVIEMBRE'!X9</f>
        <v>658246848</v>
      </c>
      <c r="H27" s="17">
        <v>0</v>
      </c>
      <c r="I27" s="17">
        <f>'SNIES SOLO NACIÓN NOVIEMBRE'!AA8+'SNIES SOLO NACIÓN NOVIEMBRE'!AA9</f>
        <v>658246848</v>
      </c>
    </row>
    <row r="28" spans="2:9" x14ac:dyDescent="0.25">
      <c r="B28" s="42">
        <v>5</v>
      </c>
      <c r="C28" s="17">
        <v>1723870714</v>
      </c>
      <c r="D28" s="28">
        <f>'SNIES SOLO NACIÓN NOVIEMBRE'!R5+'SNIES SOLO NACIÓN NOVIEMBRE'!R6+'SNIES SOLO NACIÓN NOVIEMBRE'!R7</f>
        <v>1408305335</v>
      </c>
      <c r="E28" s="17">
        <v>0</v>
      </c>
      <c r="F28" s="29">
        <f t="shared" ref="F28:F31" si="2">C28+D28-E28</f>
        <v>3132176049</v>
      </c>
      <c r="G28" s="17">
        <f>'SNIES SOLO NACIÓN NOVIEMBRE'!X5+'SNIES SOLO NACIÓN NOVIEMBRE'!X6+'SNIES SOLO NACIÓN NOVIEMBRE'!X7</f>
        <v>1953570394</v>
      </c>
      <c r="H28" s="17">
        <v>0</v>
      </c>
      <c r="I28" s="17">
        <f>'SNIES SOLO NACIÓN NOVIEMBRE'!AA5+'SNIES SOLO NACIÓN NOVIEMBRE'!AA6+'SNIES SOLO NACIÓN NOVIEMBRE'!AA7</f>
        <v>1923023137</v>
      </c>
    </row>
    <row r="29" spans="2:9" x14ac:dyDescent="0.25">
      <c r="B29" s="42">
        <v>11</v>
      </c>
      <c r="C29" s="17">
        <v>1159273609</v>
      </c>
      <c r="D29" s="28">
        <f>'SNIES SOLO NACIÓN NOVIEMBRE'!R11</f>
        <v>624000474</v>
      </c>
      <c r="E29" s="17">
        <v>0</v>
      </c>
      <c r="F29" s="29">
        <f t="shared" si="2"/>
        <v>1783274083</v>
      </c>
      <c r="G29" s="17">
        <f>'SNIES SOLO NACIÓN NOVIEMBRE'!X11</f>
        <v>1045427614</v>
      </c>
      <c r="H29" s="17">
        <v>0</v>
      </c>
      <c r="I29" s="17">
        <f>'SNIES SOLO NACIÓN NOVIEMBRE'!AA11</f>
        <v>761476157.52999997</v>
      </c>
    </row>
    <row r="30" spans="2:9" x14ac:dyDescent="0.25">
      <c r="B30" s="42">
        <v>24</v>
      </c>
      <c r="C30" s="17">
        <v>2426080025</v>
      </c>
      <c r="D30" s="17">
        <f>'SNIES SOLO NACIÓN NOVIEMBRE'!R15</f>
        <v>44055</v>
      </c>
      <c r="E30" s="17">
        <f>'[1]SNIES SÓLO NACIÓN'!S13</f>
        <v>1585108335</v>
      </c>
      <c r="F30" s="29">
        <f t="shared" si="2"/>
        <v>841015745</v>
      </c>
      <c r="G30" s="17">
        <f>'SNIES SOLO NACIÓN NOVIEMBRE'!X13</f>
        <v>0</v>
      </c>
      <c r="H30" s="17">
        <f>'[3]SNIES SÓLO NACIÓN'!AA13+'[3]SNIES SÓLO NACIÓN'!AA17</f>
        <v>0</v>
      </c>
      <c r="I30" s="17">
        <f>'[3]SNIES SÓLO NACIÓN'!AA13+'[3]SNIES SÓLO NACIÓN'!AA17</f>
        <v>0</v>
      </c>
    </row>
    <row r="31" spans="2:9" x14ac:dyDescent="0.25">
      <c r="B31" s="42">
        <v>40</v>
      </c>
      <c r="C31" s="17">
        <v>3920769001</v>
      </c>
      <c r="D31" s="17">
        <f>'SNIES SOLO NACIÓN NOVIEMBRE'!R21</f>
        <v>2364613648</v>
      </c>
      <c r="E31" s="17">
        <v>0</v>
      </c>
      <c r="F31" s="29">
        <f t="shared" si="2"/>
        <v>6285382649</v>
      </c>
      <c r="G31" s="17">
        <f>'SNIES SOLO NACIÓN NOVIEMBRE'!X19+'SNIES SOLO NACIÓN NOVIEMBRE'!X21</f>
        <v>2296894058</v>
      </c>
      <c r="H31" s="17">
        <v>0</v>
      </c>
      <c r="I31" s="17">
        <f>'SNIES SOLO NACIÓN NOVIEMBRE'!AA19+'SNIES SOLO NACIÓN NOVIEMBRE'!AA21</f>
        <v>1744998071</v>
      </c>
    </row>
    <row r="32" spans="2:9" x14ac:dyDescent="0.25">
      <c r="C32" s="30">
        <f>SUM(C27:C31)</f>
        <v>9910826266</v>
      </c>
      <c r="D32" s="30">
        <f t="shared" ref="D32:I32" si="3">SUM(D27:D31)</f>
        <v>5405766512</v>
      </c>
      <c r="E32" s="30">
        <f t="shared" si="3"/>
        <v>1585108335</v>
      </c>
      <c r="F32" s="30">
        <f t="shared" si="3"/>
        <v>13731484443</v>
      </c>
      <c r="G32" s="30">
        <f t="shared" si="3"/>
        <v>5954138914</v>
      </c>
      <c r="H32" s="30">
        <v>0</v>
      </c>
      <c r="I32" s="30">
        <f t="shared" si="3"/>
        <v>5087744213.5299997</v>
      </c>
    </row>
  </sheetData>
  <mergeCells count="2">
    <mergeCell ref="B3:I3"/>
    <mergeCell ref="B26:C26"/>
  </mergeCells>
  <pageMargins left="0.7" right="0.7" top="0.75" bottom="0.75" header="0.3" footer="0.3"/>
  <pageSetup scale="7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REP_EPG034_EjecucionPresupuesta</vt:lpstr>
      <vt:lpstr>FUNCIONAMIENTO</vt:lpstr>
      <vt:lpstr>INVERSIÓN</vt:lpstr>
      <vt:lpstr>GASTOS DE PERSONAL</vt:lpstr>
      <vt:lpstr>ADQUIS BIE Y SERV</vt:lpstr>
      <vt:lpstr>TRANSFERENCIAS</vt:lpstr>
      <vt:lpstr>INGRESOS SOLO NACIÓN</vt:lpstr>
      <vt:lpstr>SNIES SOLO NACIÓN NOVIEMBRE</vt:lpstr>
      <vt:lpstr>INFORME GENERAL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Lynne Anne Davis Sjogreen</cp:lastModifiedBy>
  <cp:lastPrinted>2023-12-07T15:33:00Z</cp:lastPrinted>
  <dcterms:created xsi:type="dcterms:W3CDTF">2023-12-07T15:12:03Z</dcterms:created>
  <dcterms:modified xsi:type="dcterms:W3CDTF">2024-01-30T23:46:06Z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